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631" documentId="8_{FBF816CC-6E9A-4ADD-A39E-102AF7103BCA}" xr6:coauthVersionLast="47" xr6:coauthVersionMax="47" xr10:uidLastSave="{E3DD8340-B332-45DC-AF8C-9DA2261FB5A0}"/>
  <workbookProtection lockStructure="1"/>
  <bookViews>
    <workbookView xWindow="28680" yWindow="-15" windowWidth="29040" windowHeight="15720" xr2:uid="{00000000-000D-0000-FFFF-FFFF00000000}"/>
  </bookViews>
  <sheets>
    <sheet name="bid modeller" sheetId="2" r:id="rId1"/>
  </sheets>
  <definedNames>
    <definedName name="_xlnm._FilterDatabase" localSheetId="0" hidden="1">'bid modeller'!$A$13:$AL$30</definedName>
    <definedName name="competitions__competition_type">#REF!</definedName>
    <definedName name="competitions__fixed_price">#REF!</definedName>
    <definedName name="competitions__max_connection_voltage">#REF!</definedName>
    <definedName name="competitions__min_connection_voltage">#REF!</definedName>
    <definedName name="competitions__need_type">#REF!</definedName>
    <definedName name="competitions__power_type">#REF!</definedName>
    <definedName name="competitions__product_type">#REF!</definedName>
    <definedName name="service_windows__holiday_handl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0" i="2"/>
  <c r="K11" i="2"/>
  <c r="K12" i="2"/>
  <c r="K8" i="2"/>
  <c r="T30" i="2"/>
  <c r="V30" i="2" s="1"/>
  <c r="T29" i="2"/>
  <c r="V29" i="2" s="1"/>
  <c r="T28" i="2"/>
  <c r="V28" i="2" s="1"/>
  <c r="T27" i="2"/>
  <c r="V27" i="2" s="1"/>
  <c r="G27" i="2" s="1"/>
  <c r="T26" i="2"/>
  <c r="V26" i="2" s="1"/>
  <c r="T25" i="2"/>
  <c r="V25" i="2" s="1"/>
  <c r="T24" i="2"/>
  <c r="V24" i="2" s="1"/>
  <c r="G24" i="2" s="1"/>
  <c r="T23" i="2"/>
  <c r="V23" i="2" s="1"/>
  <c r="G23" i="2" s="1"/>
  <c r="T22" i="2"/>
  <c r="V22" i="2" s="1"/>
  <c r="T21" i="2"/>
  <c r="V21" i="2" s="1"/>
  <c r="T20" i="2"/>
  <c r="V20" i="2" s="1"/>
  <c r="T19" i="2"/>
  <c r="V19" i="2" s="1"/>
  <c r="G19" i="2" s="1"/>
  <c r="T18" i="2"/>
  <c r="V18" i="2" s="1"/>
  <c r="T17" i="2"/>
  <c r="V17" i="2" s="1"/>
  <c r="G17" i="2" s="1"/>
  <c r="T16" i="2"/>
  <c r="V16" i="2" s="1"/>
  <c r="T15" i="2"/>
  <c r="V15" i="2" s="1"/>
  <c r="T13" i="2"/>
  <c r="V13" i="2" s="1"/>
  <c r="G13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T14" i="2"/>
  <c r="V14" i="2" s="1"/>
  <c r="G14" i="2" s="1"/>
  <c r="T12" i="2"/>
  <c r="X12" i="2" s="1"/>
  <c r="Y12" i="2" s="1"/>
  <c r="Z12" i="2" s="1"/>
  <c r="T11" i="2"/>
  <c r="X11" i="2" s="1"/>
  <c r="Y11" i="2" s="1"/>
  <c r="Z11" i="2" s="1"/>
  <c r="T10" i="2"/>
  <c r="X10" i="2" s="1"/>
  <c r="Y10" i="2" s="1"/>
  <c r="Z10" i="2" s="1"/>
  <c r="T9" i="2"/>
  <c r="X9" i="2" s="1"/>
  <c r="Y9" i="2" s="1"/>
  <c r="Z9" i="2" s="1"/>
  <c r="T8" i="2"/>
  <c r="X8" i="2" s="1"/>
  <c r="Y8" i="2" s="1"/>
  <c r="Z8" i="2" s="1"/>
  <c r="G28" i="2" l="1"/>
  <c r="W28" i="2"/>
  <c r="W29" i="2"/>
  <c r="G29" i="2"/>
  <c r="W16" i="2"/>
  <c r="G16" i="2"/>
  <c r="W26" i="2"/>
  <c r="G26" i="2"/>
  <c r="W30" i="2"/>
  <c r="G30" i="2"/>
  <c r="W22" i="2"/>
  <c r="G22" i="2"/>
  <c r="W15" i="2"/>
  <c r="G15" i="2"/>
  <c r="W25" i="2"/>
  <c r="G25" i="2"/>
  <c r="G18" i="2"/>
  <c r="W18" i="2"/>
  <c r="G20" i="2"/>
  <c r="W20" i="2"/>
  <c r="W21" i="2"/>
  <c r="G21" i="2"/>
  <c r="W14" i="2"/>
  <c r="W24" i="2"/>
  <c r="W19" i="2"/>
  <c r="W13" i="2"/>
  <c r="W17" i="2"/>
  <c r="W27" i="2"/>
  <c r="W23" i="2"/>
  <c r="F9" i="2"/>
  <c r="H9" i="2" s="1"/>
  <c r="F10" i="2"/>
  <c r="H10" i="2" s="1"/>
  <c r="G10" i="2"/>
  <c r="G11" i="2"/>
  <c r="F8" i="2"/>
  <c r="H8" i="2" s="1"/>
  <c r="G12" i="2"/>
  <c r="G8" i="2"/>
  <c r="F11" i="2"/>
  <c r="H11" i="2" s="1"/>
  <c r="G9" i="2"/>
  <c r="F12" i="2"/>
  <c r="H12" i="2" s="1"/>
</calcChain>
</file>

<file path=xl/sharedStrings.xml><?xml version="1.0" encoding="utf-8"?>
<sst xmlns="http://schemas.openxmlformats.org/spreadsheetml/2006/main" count="247" uniqueCount="54">
  <si>
    <t>Enter bid prices and capacities in the yellow boxes to model potential revenue</t>
  </si>
  <si>
    <t>Modeller assumes bidding for the full window duration</t>
  </si>
  <si>
    <t>See section 2.2.3 of the Instructions to Bidders document for information on the 'effective price' for the "Operational Utilisation and Scheduled Availability" product</t>
  </si>
  <si>
    <t>Bid modelling</t>
  </si>
  <si>
    <t>Competition details</t>
  </si>
  <si>
    <t>Budget info for SU product competitions</t>
  </si>
  <si>
    <t>Budget info for SAOU product competitions</t>
  </si>
  <si>
    <t>Product</t>
  </si>
  <si>
    <t>Competition Name</t>
  </si>
  <si>
    <t>Bid capacity (MW)</t>
  </si>
  <si>
    <t>Availability bid price £/MWh</t>
  </si>
  <si>
    <t>Utilisation bid price £/MWh</t>
  </si>
  <si>
    <t>Effective Price £/MWh</t>
  </si>
  <si>
    <t>Potential revenue £</t>
  </si>
  <si>
    <t>Warning message</t>
  </si>
  <si>
    <t>Maximum Capacity Required</t>
  </si>
  <si>
    <t>Uilisation guide price £/MWh</t>
  </si>
  <si>
    <t>Maximum effective price £/MWh</t>
  </si>
  <si>
    <t>Service Period Name</t>
  </si>
  <si>
    <t>Service Period Start</t>
  </si>
  <si>
    <t>Window Name</t>
  </si>
  <si>
    <t>Window Start Time</t>
  </si>
  <si>
    <t>Window End Time</t>
  </si>
  <si>
    <t>Service Days (Public holidays included)</t>
  </si>
  <si>
    <t>days per week</t>
  </si>
  <si>
    <t>hours per day</t>
  </si>
  <si>
    <t>Utilisation guide price £/MWh</t>
  </si>
  <si>
    <t>MWh utilisation</t>
  </si>
  <si>
    <t>Available budget</t>
  </si>
  <si>
    <t>MWh availability</t>
  </si>
  <si>
    <t>Anticipated MWh utilisation</t>
  </si>
  <si>
    <t xml:space="preserve">Available budget </t>
  </si>
  <si>
    <r>
      <rPr>
        <b/>
        <sz val="11"/>
        <color theme="1"/>
        <rFont val="Aptos Narrow"/>
        <family val="2"/>
        <scheme val="minor"/>
      </rPr>
      <t>Operational Utilisation &amp; Scheduled Availability</t>
    </r>
    <r>
      <rPr>
        <sz val="11"/>
        <color theme="1"/>
        <rFont val="Aptos Narrow"/>
        <family val="2"/>
        <scheme val="minor"/>
      </rPr>
      <t xml:space="preserve"> 
based on anticipated utilisation rate of 60%</t>
    </r>
  </si>
  <si>
    <t>Everyday pm</t>
  </si>
  <si>
    <t>Mon-Sun</t>
  </si>
  <si>
    <t>n/a</t>
  </si>
  <si>
    <t>Scunthorpe - Crowle</t>
  </si>
  <si>
    <t>Weekday pm</t>
  </si>
  <si>
    <t>Mon-Fri</t>
  </si>
  <si>
    <t>Weekend pm</t>
  </si>
  <si>
    <t>Stocksbridge - Wheatacre Road</t>
  </si>
  <si>
    <t>Scheduled Utilisation</t>
  </si>
  <si>
    <t>Beamish - Lime Street</t>
  </si>
  <si>
    <t>Hartlepool - Chaucer Avenue</t>
  </si>
  <si>
    <t>Leeds  - Royal Park Road 348</t>
  </si>
  <si>
    <t>North Shields - Broadway Tynemouth</t>
  </si>
  <si>
    <t>Sat, Sun</t>
  </si>
  <si>
    <t>Service Period End (date is inclusive)</t>
  </si>
  <si>
    <t>2026 wk 6</t>
  </si>
  <si>
    <t xml:space="preserve">Everyday pm </t>
  </si>
  <si>
    <t>2026 wk 7</t>
  </si>
  <si>
    <t>2026 wk 8</t>
  </si>
  <si>
    <t>2026 wk 9</t>
  </si>
  <si>
    <t>Northern Powergrid January 2026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</si>
</sst>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164" formatCode="0.000"/>
    <numFmt numFmtId="165" formatCode="0.0"/>
    <numFmt numFmtId="166" formatCode="&quot;£&quot;#,##0"/>
    <numFmt numFmtId="167" formatCode="&quot;£&quot;#,##0.00"/>
    <numFmt numFmtId="168" formatCode="#,##0.0"/>
    <numFmt numFmtId="169" formatCode="h:mm:ss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 tint="-0.34998626667073579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0"/>
      <name val="Calibri"/>
      <family val="2"/>
    </font>
    <font>
      <b/>
      <sz val="12"/>
      <name val="Calibri"/>
      <family val="2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rgb="FFBFBFBF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2"/>
      </right>
      <top style="medium">
        <color theme="1"/>
      </top>
      <bottom/>
      <diagonal/>
    </border>
    <border>
      <left style="thin">
        <color theme="2"/>
      </left>
      <right style="medium">
        <color theme="1"/>
      </right>
      <top style="medium">
        <color theme="1"/>
      </top>
      <bottom/>
      <diagonal/>
    </border>
    <border>
      <left/>
      <right style="thin">
        <color theme="2"/>
      </right>
      <top/>
      <bottom style="medium">
        <color theme="1"/>
      </bottom>
      <diagonal/>
    </border>
    <border>
      <left style="thin">
        <color theme="2"/>
      </left>
      <right style="thin">
        <color theme="2"/>
      </right>
      <top/>
      <bottom style="medium">
        <color theme="1"/>
      </bottom>
      <diagonal/>
    </border>
    <border>
      <left style="thin">
        <color theme="2"/>
      </left>
      <right style="medium">
        <color theme="1"/>
      </right>
      <top/>
      <bottom style="medium">
        <color theme="1"/>
      </bottom>
      <diagonal/>
    </border>
    <border>
      <left style="thin">
        <color theme="2"/>
      </left>
      <right style="medium">
        <color theme="1"/>
      </right>
      <top/>
      <bottom style="thin">
        <color theme="2"/>
      </bottom>
      <diagonal/>
    </border>
    <border>
      <left style="thin">
        <color theme="1"/>
      </left>
      <right style="thin">
        <color theme="2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2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0" tint="-0.249977111117893"/>
      </left>
      <right style="medium">
        <color theme="1"/>
      </right>
      <top/>
      <bottom/>
      <diagonal/>
    </border>
    <border>
      <left style="medium">
        <color theme="0" tint="-0.249977111117893"/>
      </left>
      <right style="medium">
        <color theme="1"/>
      </right>
      <top/>
      <bottom style="thin">
        <color theme="1"/>
      </bottom>
      <diagonal/>
    </border>
    <border>
      <left style="medium">
        <color theme="0" tint="-0.249977111117893"/>
      </left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2"/>
      </left>
      <right style="medium">
        <color theme="1"/>
      </right>
      <top/>
      <bottom/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1"/>
      </top>
      <bottom/>
      <diagonal/>
    </border>
    <border>
      <left/>
      <right style="thin">
        <color theme="0" tint="-0.249977111117893"/>
      </right>
      <top style="medium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medium">
        <color theme="1"/>
      </top>
      <bottom/>
      <diagonal/>
    </border>
    <border>
      <left style="thin">
        <color theme="0" tint="-0.249977111117893"/>
      </left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 style="medium">
        <color theme="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2"/>
      </right>
      <top style="medium">
        <color theme="1"/>
      </top>
      <bottom style="medium">
        <color theme="1"/>
      </bottom>
      <diagonal/>
    </border>
    <border>
      <left style="medium">
        <color theme="2"/>
      </left>
      <right style="medium">
        <color theme="2"/>
      </right>
      <top style="medium">
        <color theme="1"/>
      </top>
      <bottom style="medium">
        <color theme="1"/>
      </bottom>
      <diagonal/>
    </border>
    <border>
      <left/>
      <right style="medium">
        <color theme="2"/>
      </right>
      <top style="medium">
        <color theme="1"/>
      </top>
      <bottom style="medium">
        <color theme="1"/>
      </bottom>
      <diagonal/>
    </border>
    <border>
      <left style="medium">
        <color theme="2"/>
      </left>
      <right/>
      <top style="medium">
        <color theme="1"/>
      </top>
      <bottom style="medium">
        <color theme="1"/>
      </bottom>
      <diagonal/>
    </border>
    <border>
      <left style="medium">
        <color theme="2"/>
      </left>
      <right style="medium">
        <color theme="2"/>
      </right>
      <top style="medium">
        <color theme="1"/>
      </top>
      <bottom style="medium">
        <color indexed="64"/>
      </bottom>
      <diagonal/>
    </border>
    <border>
      <left style="medium">
        <color theme="2"/>
      </left>
      <right style="medium">
        <color theme="1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5" fillId="0" borderId="0" xfId="0" applyFont="1"/>
    <xf numFmtId="164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166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7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67" fontId="0" fillId="0" borderId="0" xfId="0" applyNumberFormat="1" applyAlignment="1" applyProtection="1">
      <alignment horizontal="right"/>
      <protection locked="0"/>
    </xf>
    <xf numFmtId="167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right"/>
      <protection locked="0"/>
    </xf>
    <xf numFmtId="168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3" fontId="0" fillId="0" borderId="2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5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20" fontId="0" fillId="0" borderId="4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3" fontId="0" fillId="0" borderId="0" xfId="0" applyNumberFormat="1" applyBorder="1" applyAlignment="1" applyProtection="1">
      <alignment horizontal="right"/>
      <protection locked="0"/>
    </xf>
    <xf numFmtId="166" fontId="9" fillId="0" borderId="0" xfId="0" applyNumberFormat="1" applyFont="1" applyBorder="1"/>
    <xf numFmtId="0" fontId="0" fillId="0" borderId="0" xfId="0" applyBorder="1" applyAlignment="1">
      <alignment horizontal="left" vertical="top"/>
    </xf>
    <xf numFmtId="14" fontId="0" fillId="0" borderId="0" xfId="0" applyNumberFormat="1" applyBorder="1" applyAlignment="1">
      <alignment horizontal="left"/>
    </xf>
    <xf numFmtId="169" fontId="0" fillId="0" borderId="0" xfId="0" applyNumberFormat="1" applyBorder="1" applyAlignment="1">
      <alignment horizontal="left" vertical="top"/>
    </xf>
    <xf numFmtId="20" fontId="0" fillId="0" borderId="0" xfId="0" applyNumberFormat="1" applyBorder="1" applyAlignment="1">
      <alignment horizontal="center" vertical="top"/>
    </xf>
    <xf numFmtId="165" fontId="0" fillId="0" borderId="0" xfId="0" applyNumberFormat="1" applyBorder="1" applyAlignment="1">
      <alignment horizontal="left" vertical="top"/>
    </xf>
    <xf numFmtId="1" fontId="0" fillId="0" borderId="0" xfId="0" applyNumberFormat="1" applyBorder="1" applyAlignment="1">
      <alignment horizontal="center" vertical="top"/>
    </xf>
    <xf numFmtId="165" fontId="4" fillId="0" borderId="0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167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top"/>
    </xf>
    <xf numFmtId="168" fontId="0" fillId="0" borderId="0" xfId="0" applyNumberForma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9" fontId="0" fillId="0" borderId="0" xfId="0" applyNumberForma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wrapText="1"/>
    </xf>
    <xf numFmtId="164" fontId="7" fillId="2" borderId="8" xfId="0" applyNumberFormat="1" applyFont="1" applyFill="1" applyBorder="1" applyAlignment="1">
      <alignment horizontal="center" wrapText="1"/>
    </xf>
    <xf numFmtId="164" fontId="7" fillId="2" borderId="7" xfId="0" applyNumberFormat="1" applyFont="1" applyFill="1" applyBorder="1" applyAlignment="1">
      <alignment horizontal="center" wrapText="1"/>
    </xf>
    <xf numFmtId="167" fontId="3" fillId="2" borderId="8" xfId="0" applyNumberFormat="1" applyFont="1" applyFill="1" applyBorder="1" applyAlignment="1">
      <alignment horizontal="right" wrapText="1"/>
    </xf>
    <xf numFmtId="167" fontId="3" fillId="2" borderId="7" xfId="0" applyNumberFormat="1" applyFont="1" applyFill="1" applyBorder="1" applyAlignment="1">
      <alignment horizontal="left" wrapText="1"/>
    </xf>
    <xf numFmtId="164" fontId="0" fillId="5" borderId="10" xfId="0" applyNumberFormat="1" applyFill="1" applyBorder="1" applyAlignment="1" applyProtection="1">
      <alignment horizontal="right"/>
      <protection locked="0"/>
    </xf>
    <xf numFmtId="167" fontId="0" fillId="5" borderId="11" xfId="0" applyNumberFormat="1" applyFill="1" applyBorder="1" applyAlignment="1" applyProtection="1">
      <alignment horizontal="right"/>
      <protection locked="0"/>
    </xf>
    <xf numFmtId="167" fontId="4" fillId="0" borderId="11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167" fontId="0" fillId="5" borderId="12" xfId="0" applyNumberFormat="1" applyFill="1" applyBorder="1" applyAlignment="1" applyProtection="1">
      <alignment horizontal="right"/>
      <protection locked="0"/>
    </xf>
    <xf numFmtId="167" fontId="0" fillId="0" borderId="12" xfId="0" applyNumberFormat="1" applyBorder="1" applyAlignment="1">
      <alignment horizontal="right"/>
    </xf>
    <xf numFmtId="164" fontId="0" fillId="5" borderId="13" xfId="0" applyNumberFormat="1" applyFill="1" applyBorder="1" applyAlignment="1" applyProtection="1">
      <alignment horizontal="right"/>
      <protection locked="0"/>
    </xf>
    <xf numFmtId="0" fontId="2" fillId="6" borderId="9" xfId="0" applyFont="1" applyFill="1" applyBorder="1" applyAlignment="1">
      <alignment wrapText="1"/>
    </xf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164" fontId="0" fillId="5" borderId="18" xfId="0" applyNumberFormat="1" applyFill="1" applyBorder="1" applyAlignment="1" applyProtection="1">
      <alignment horizontal="right"/>
      <protection locked="0"/>
    </xf>
    <xf numFmtId="167" fontId="0" fillId="5" borderId="14" xfId="0" applyNumberFormat="1" applyFill="1" applyBorder="1" applyAlignment="1" applyProtection="1">
      <alignment horizontal="right"/>
      <protection locked="0"/>
    </xf>
    <xf numFmtId="167" fontId="0" fillId="0" borderId="14" xfId="0" applyNumberFormat="1" applyBorder="1" applyAlignment="1">
      <alignment horizontal="right"/>
    </xf>
    <xf numFmtId="167" fontId="0" fillId="0" borderId="19" xfId="0" applyNumberFormat="1" applyBorder="1" applyAlignment="1">
      <alignment horizontal="left"/>
    </xf>
    <xf numFmtId="164" fontId="0" fillId="5" borderId="20" xfId="0" applyNumberFormat="1" applyFill="1" applyBorder="1" applyAlignment="1" applyProtection="1">
      <alignment horizontal="right"/>
      <protection locked="0"/>
    </xf>
    <xf numFmtId="167" fontId="0" fillId="5" borderId="21" xfId="0" applyNumberFormat="1" applyFill="1" applyBorder="1" applyAlignment="1" applyProtection="1">
      <alignment horizontal="right"/>
      <protection locked="0"/>
    </xf>
    <xf numFmtId="167" fontId="0" fillId="0" borderId="21" xfId="0" applyNumberFormat="1" applyBorder="1" applyAlignment="1">
      <alignment horizontal="right"/>
    </xf>
    <xf numFmtId="167" fontId="0" fillId="0" borderId="22" xfId="0" applyNumberFormat="1" applyBorder="1" applyAlignment="1">
      <alignment horizontal="left"/>
    </xf>
    <xf numFmtId="167" fontId="0" fillId="0" borderId="23" xfId="0" applyNumberFormat="1" applyBorder="1" applyAlignment="1">
      <alignment horizontal="left"/>
    </xf>
    <xf numFmtId="0" fontId="9" fillId="0" borderId="9" xfId="0" applyFont="1" applyBorder="1"/>
    <xf numFmtId="164" fontId="0" fillId="5" borderId="24" xfId="0" applyNumberFormat="1" applyFill="1" applyBorder="1" applyAlignment="1" applyProtection="1">
      <alignment horizontal="right"/>
      <protection locked="0"/>
    </xf>
    <xf numFmtId="167" fontId="4" fillId="0" borderId="14" xfId="0" applyNumberFormat="1" applyFont="1" applyBorder="1" applyAlignment="1">
      <alignment horizontal="right"/>
    </xf>
    <xf numFmtId="167" fontId="4" fillId="0" borderId="25" xfId="0" applyNumberFormat="1" applyFont="1" applyBorder="1" applyAlignment="1">
      <alignment horizontal="left"/>
    </xf>
    <xf numFmtId="0" fontId="9" fillId="0" borderId="26" xfId="0" applyFont="1" applyBorder="1"/>
    <xf numFmtId="167" fontId="4" fillId="0" borderId="27" xfId="0" applyNumberFormat="1" applyFont="1" applyBorder="1" applyAlignment="1">
      <alignment horizontal="left"/>
    </xf>
    <xf numFmtId="0" fontId="9" fillId="0" borderId="28" xfId="0" applyFont="1" applyBorder="1"/>
    <xf numFmtId="164" fontId="0" fillId="5" borderId="29" xfId="0" applyNumberFormat="1" applyFill="1" applyBorder="1" applyAlignment="1" applyProtection="1">
      <alignment horizontal="right"/>
      <protection locked="0"/>
    </xf>
    <xf numFmtId="167" fontId="4" fillId="0" borderId="21" xfId="0" applyNumberFormat="1" applyFont="1" applyBorder="1" applyAlignment="1">
      <alignment horizontal="right"/>
    </xf>
    <xf numFmtId="167" fontId="0" fillId="0" borderId="30" xfId="0" applyNumberFormat="1" applyBorder="1" applyAlignment="1">
      <alignment horizontal="right"/>
    </xf>
    <xf numFmtId="167" fontId="4" fillId="0" borderId="31" xfId="0" applyNumberFormat="1" applyFont="1" applyBorder="1" applyAlignment="1">
      <alignment horizontal="left"/>
    </xf>
    <xf numFmtId="167" fontId="0" fillId="0" borderId="32" xfId="0" applyNumberFormat="1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right" vertical="center"/>
    </xf>
    <xf numFmtId="166" fontId="2" fillId="3" borderId="8" xfId="0" applyNumberFormat="1" applyFont="1" applyFill="1" applyBorder="1" applyAlignment="1">
      <alignment horizontal="right" vertical="center"/>
    </xf>
    <xf numFmtId="166" fontId="2" fillId="3" borderId="7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65" fontId="0" fillId="0" borderId="27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right"/>
    </xf>
    <xf numFmtId="166" fontId="9" fillId="0" borderId="0" xfId="0" applyNumberFormat="1" applyFont="1" applyBorder="1" applyAlignment="1">
      <alignment vertical="top"/>
    </xf>
    <xf numFmtId="20" fontId="0" fillId="0" borderId="0" xfId="0" applyNumberFormat="1" applyBorder="1" applyAlignment="1">
      <alignment horizontal="center"/>
    </xf>
    <xf numFmtId="0" fontId="9" fillId="0" borderId="26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4" fontId="9" fillId="0" borderId="0" xfId="0" applyNumberFormat="1" applyFont="1" applyBorder="1"/>
    <xf numFmtId="0" fontId="9" fillId="0" borderId="0" xfId="0" applyFont="1" applyBorder="1" applyAlignment="1">
      <alignment horizontal="left" vertical="top"/>
    </xf>
    <xf numFmtId="6" fontId="9" fillId="0" borderId="0" xfId="0" applyNumberFormat="1" applyFont="1" applyBorder="1"/>
    <xf numFmtId="164" fontId="0" fillId="0" borderId="26" xfId="0" applyNumberFormat="1" applyBorder="1" applyAlignment="1">
      <alignment horizontal="right" vertical="top"/>
    </xf>
    <xf numFmtId="164" fontId="0" fillId="0" borderId="28" xfId="0" applyNumberFormat="1" applyBorder="1" applyAlignment="1">
      <alignment horizontal="right" vertical="top"/>
    </xf>
    <xf numFmtId="166" fontId="9" fillId="0" borderId="30" xfId="0" applyNumberFormat="1" applyFont="1" applyBorder="1"/>
    <xf numFmtId="0" fontId="9" fillId="0" borderId="30" xfId="0" applyFont="1" applyBorder="1" applyAlignment="1">
      <alignment vertical="top"/>
    </xf>
    <xf numFmtId="14" fontId="9" fillId="0" borderId="30" xfId="0" applyNumberFormat="1" applyFont="1" applyBorder="1"/>
    <xf numFmtId="169" fontId="0" fillId="0" borderId="30" xfId="0" applyNumberFormat="1" applyBorder="1" applyAlignment="1">
      <alignment horizontal="left"/>
    </xf>
    <xf numFmtId="20" fontId="0" fillId="0" borderId="30" xfId="0" applyNumberFormat="1" applyBorder="1" applyAlignment="1">
      <alignment horizontal="center" vertical="top"/>
    </xf>
    <xf numFmtId="169" fontId="0" fillId="0" borderId="30" xfId="0" applyNumberFormat="1" applyBorder="1" applyAlignment="1">
      <alignment horizontal="left" vertical="top"/>
    </xf>
    <xf numFmtId="1" fontId="0" fillId="0" borderId="30" xfId="0" applyNumberFormat="1" applyBorder="1" applyAlignment="1">
      <alignment horizontal="center" vertical="top"/>
    </xf>
    <xf numFmtId="165" fontId="0" fillId="0" borderId="31" xfId="0" applyNumberFormat="1" applyBorder="1" applyAlignment="1">
      <alignment horizontal="center" vertical="top"/>
    </xf>
    <xf numFmtId="165" fontId="4" fillId="0" borderId="26" xfId="0" applyNumberFormat="1" applyFont="1" applyBorder="1" applyAlignment="1">
      <alignment horizontal="right" vertical="top"/>
    </xf>
    <xf numFmtId="166" fontId="9" fillId="0" borderId="27" xfId="0" applyNumberFormat="1" applyFont="1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27" xfId="0" applyNumberFormat="1" applyBorder="1" applyAlignment="1">
      <alignment horizontal="right"/>
    </xf>
    <xf numFmtId="166" fontId="9" fillId="0" borderId="26" xfId="0" applyNumberFormat="1" applyFont="1" applyBorder="1"/>
    <xf numFmtId="6" fontId="9" fillId="0" borderId="26" xfId="0" applyNumberFormat="1" applyFont="1" applyBorder="1"/>
    <xf numFmtId="166" fontId="9" fillId="0" borderId="28" xfId="0" applyNumberFormat="1" applyFont="1" applyBorder="1"/>
    <xf numFmtId="168" fontId="0" fillId="0" borderId="30" xfId="0" applyNumberFormat="1" applyBorder="1" applyAlignment="1">
      <alignment horizontal="right"/>
    </xf>
    <xf numFmtId="166" fontId="0" fillId="0" borderId="31" xfId="0" applyNumberFormat="1" applyBorder="1" applyAlignment="1">
      <alignment horizontal="right"/>
    </xf>
    <xf numFmtId="165" fontId="1" fillId="3" borderId="26" xfId="0" applyNumberFormat="1" applyFont="1" applyFill="1" applyBorder="1" applyAlignment="1">
      <alignment horizontal="right" wrapText="1"/>
    </xf>
    <xf numFmtId="3" fontId="1" fillId="3" borderId="0" xfId="0" applyNumberFormat="1" applyFont="1" applyFill="1" applyBorder="1" applyAlignment="1">
      <alignment horizontal="right" wrapText="1"/>
    </xf>
    <xf numFmtId="165" fontId="0" fillId="0" borderId="33" xfId="0" applyNumberFormat="1" applyBorder="1" applyAlignment="1">
      <alignment horizontal="right"/>
    </xf>
    <xf numFmtId="166" fontId="9" fillId="0" borderId="34" xfId="0" applyNumberFormat="1" applyFont="1" applyBorder="1" applyAlignment="1">
      <alignment horizontal="right"/>
    </xf>
    <xf numFmtId="165" fontId="0" fillId="0" borderId="26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166" fontId="4" fillId="0" borderId="31" xfId="0" applyNumberFormat="1" applyFont="1" applyBorder="1" applyAlignment="1">
      <alignment horizontal="right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6" borderId="38" xfId="0" applyFont="1" applyFill="1" applyBorder="1" applyAlignment="1">
      <alignment wrapText="1"/>
    </xf>
    <xf numFmtId="167" fontId="0" fillId="0" borderId="39" xfId="0" applyNumberFormat="1" applyBorder="1" applyAlignment="1">
      <alignment horizontal="left"/>
    </xf>
    <xf numFmtId="164" fontId="0" fillId="0" borderId="28" xfId="0" applyNumberFormat="1" applyBorder="1" applyAlignment="1">
      <alignment horizontal="right"/>
    </xf>
    <xf numFmtId="3" fontId="0" fillId="0" borderId="30" xfId="0" applyNumberFormat="1" applyBorder="1" applyAlignment="1" applyProtection="1">
      <alignment horizontal="right"/>
      <protection locked="0"/>
    </xf>
    <xf numFmtId="166" fontId="9" fillId="0" borderId="32" xfId="0" applyNumberFormat="1" applyFont="1" applyBorder="1" applyAlignment="1">
      <alignment vertical="top"/>
    </xf>
    <xf numFmtId="14" fontId="0" fillId="0" borderId="32" xfId="0" applyNumberFormat="1" applyBorder="1" applyAlignment="1">
      <alignment horizontal="left"/>
    </xf>
    <xf numFmtId="14" fontId="0" fillId="0" borderId="30" xfId="0" applyNumberFormat="1" applyBorder="1" applyAlignment="1">
      <alignment horizontal="left"/>
    </xf>
    <xf numFmtId="20" fontId="0" fillId="0" borderId="40" xfId="0" applyNumberFormat="1" applyBorder="1" applyAlignment="1">
      <alignment horizontal="center" vertical="top"/>
    </xf>
    <xf numFmtId="20" fontId="0" fillId="0" borderId="41" xfId="0" applyNumberFormat="1" applyBorder="1" applyAlignment="1">
      <alignment horizontal="center" vertical="top"/>
    </xf>
    <xf numFmtId="165" fontId="0" fillId="0" borderId="42" xfId="0" applyNumberFormat="1" applyBorder="1" applyAlignment="1">
      <alignment horizontal="left" vertical="top"/>
    </xf>
    <xf numFmtId="1" fontId="0" fillId="0" borderId="32" xfId="0" applyNumberFormat="1" applyBorder="1" applyAlignment="1">
      <alignment horizontal="center" vertical="top"/>
    </xf>
    <xf numFmtId="165" fontId="0" fillId="0" borderId="25" xfId="0" applyNumberFormat="1" applyBorder="1" applyAlignment="1">
      <alignment horizontal="center" vertical="top"/>
    </xf>
    <xf numFmtId="165" fontId="4" fillId="0" borderId="9" xfId="0" applyNumberFormat="1" applyFont="1" applyBorder="1" applyAlignment="1">
      <alignment horizontal="right" vertical="top"/>
    </xf>
    <xf numFmtId="165" fontId="4" fillId="0" borderId="32" xfId="0" applyNumberFormat="1" applyFont="1" applyBorder="1" applyAlignment="1">
      <alignment horizontal="right" vertical="top"/>
    </xf>
    <xf numFmtId="166" fontId="9" fillId="0" borderId="25" xfId="0" applyNumberFormat="1" applyFon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30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165" fontId="4" fillId="0" borderId="32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6" fontId="9" fillId="0" borderId="31" xfId="0" applyNumberFormat="1" applyFont="1" applyBorder="1" applyAlignment="1">
      <alignment horizontal="right"/>
    </xf>
    <xf numFmtId="168" fontId="0" fillId="0" borderId="32" xfId="0" applyNumberFormat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20" fontId="0" fillId="0" borderId="41" xfId="0" applyNumberFormat="1" applyBorder="1" applyAlignment="1">
      <alignment horizontal="center"/>
    </xf>
    <xf numFmtId="20" fontId="0" fillId="0" borderId="30" xfId="0" applyNumberFormat="1" applyBorder="1" applyAlignment="1">
      <alignment horizontal="center"/>
    </xf>
    <xf numFmtId="0" fontId="9" fillId="0" borderId="43" xfId="0" applyFont="1" applyBorder="1" applyAlignment="1">
      <alignment horizontal="right" vertical="top"/>
    </xf>
    <xf numFmtId="14" fontId="9" fillId="0" borderId="44" xfId="0" applyNumberFormat="1" applyFont="1" applyBorder="1"/>
    <xf numFmtId="14" fontId="9" fillId="0" borderId="32" xfId="0" applyNumberFormat="1" applyFont="1" applyBorder="1"/>
    <xf numFmtId="166" fontId="9" fillId="0" borderId="32" xfId="0" applyNumberFormat="1" applyFont="1" applyBorder="1"/>
    <xf numFmtId="0" fontId="9" fillId="0" borderId="9" xfId="0" applyFont="1" applyBorder="1" applyAlignment="1">
      <alignment vertical="top"/>
    </xf>
    <xf numFmtId="164" fontId="0" fillId="0" borderId="9" xfId="0" applyNumberFormat="1" applyBorder="1" applyAlignment="1">
      <alignment horizontal="right" vertical="top"/>
    </xf>
    <xf numFmtId="0" fontId="9" fillId="0" borderId="32" xfId="0" applyFont="1" applyBorder="1" applyAlignment="1">
      <alignment vertical="top"/>
    </xf>
    <xf numFmtId="0" fontId="9" fillId="0" borderId="42" xfId="0" applyFont="1" applyBorder="1" applyAlignment="1">
      <alignment horizontal="right" vertical="top"/>
    </xf>
    <xf numFmtId="169" fontId="0" fillId="0" borderId="32" xfId="0" applyNumberFormat="1" applyBorder="1" applyAlignment="1">
      <alignment horizontal="left"/>
    </xf>
    <xf numFmtId="20" fontId="0" fillId="0" borderId="32" xfId="0" applyNumberFormat="1" applyBorder="1" applyAlignment="1">
      <alignment horizontal="center" vertical="top"/>
    </xf>
    <xf numFmtId="169" fontId="0" fillId="0" borderId="32" xfId="0" applyNumberFormat="1" applyBorder="1" applyAlignment="1">
      <alignment horizontal="left" vertical="top"/>
    </xf>
    <xf numFmtId="0" fontId="9" fillId="0" borderId="32" xfId="0" applyFont="1" applyBorder="1" applyAlignment="1">
      <alignment horizontal="left" vertical="top"/>
    </xf>
    <xf numFmtId="166" fontId="0" fillId="0" borderId="28" xfId="0" applyNumberFormat="1" applyBorder="1" applyAlignment="1">
      <alignment horizontal="right"/>
    </xf>
    <xf numFmtId="166" fontId="0" fillId="0" borderId="25" xfId="0" applyNumberFormat="1" applyBorder="1" applyAlignment="1">
      <alignment horizontal="right"/>
    </xf>
    <xf numFmtId="166" fontId="9" fillId="0" borderId="9" xfId="0" applyNumberFormat="1" applyFont="1" applyBorder="1"/>
    <xf numFmtId="164" fontId="0" fillId="0" borderId="45" xfId="0" applyNumberFormat="1" applyBorder="1" applyAlignment="1">
      <alignment horizontal="right"/>
    </xf>
    <xf numFmtId="3" fontId="0" fillId="0" borderId="46" xfId="0" applyNumberFormat="1" applyBorder="1" applyAlignment="1" applyProtection="1">
      <alignment horizontal="right"/>
      <protection locked="0"/>
    </xf>
    <xf numFmtId="3" fontId="2" fillId="6" borderId="0" xfId="0" applyNumberFormat="1" applyFont="1" applyFill="1" applyBorder="1" applyAlignment="1">
      <alignment horizontal="right" wrapText="1"/>
    </xf>
    <xf numFmtId="169" fontId="0" fillId="0" borderId="47" xfId="0" applyNumberFormat="1" applyBorder="1" applyAlignment="1">
      <alignment horizontal="left" vertical="top"/>
    </xf>
    <xf numFmtId="20" fontId="0" fillId="0" borderId="48" xfId="0" applyNumberFormat="1" applyBorder="1" applyAlignment="1">
      <alignment horizontal="center" vertical="top"/>
    </xf>
    <xf numFmtId="20" fontId="0" fillId="0" borderId="49" xfId="0" applyNumberFormat="1" applyBorder="1" applyAlignment="1">
      <alignment horizontal="center" vertical="top"/>
    </xf>
    <xf numFmtId="165" fontId="0" fillId="0" borderId="43" xfId="0" applyNumberFormat="1" applyBorder="1" applyAlignment="1">
      <alignment horizontal="left" vertical="top"/>
    </xf>
    <xf numFmtId="166" fontId="9" fillId="0" borderId="50" xfId="0" applyNumberFormat="1" applyFont="1" applyBorder="1" applyAlignment="1">
      <alignment horizontal="right"/>
    </xf>
    <xf numFmtId="0" fontId="2" fillId="6" borderId="32" xfId="0" applyFont="1" applyFill="1" applyBorder="1" applyAlignment="1">
      <alignment horizontal="center" wrapText="1"/>
    </xf>
    <xf numFmtId="0" fontId="2" fillId="6" borderId="53" xfId="0" applyFont="1" applyFill="1" applyBorder="1" applyAlignment="1">
      <alignment horizontal="center" wrapText="1"/>
    </xf>
    <xf numFmtId="0" fontId="2" fillId="6" borderId="32" xfId="0" applyFont="1" applyFill="1" applyBorder="1" applyAlignment="1">
      <alignment horizontal="left" wrapText="1"/>
    </xf>
    <xf numFmtId="0" fontId="2" fillId="6" borderId="53" xfId="0" applyFont="1" applyFill="1" applyBorder="1" applyAlignment="1">
      <alignment horizontal="left" wrapText="1"/>
    </xf>
    <xf numFmtId="3" fontId="2" fillId="6" borderId="54" xfId="0" applyNumberFormat="1" applyFont="1" applyFill="1" applyBorder="1" applyAlignment="1">
      <alignment horizontal="right" wrapText="1"/>
    </xf>
    <xf numFmtId="164" fontId="2" fillId="6" borderId="52" xfId="0" applyNumberFormat="1" applyFont="1" applyFill="1" applyBorder="1" applyAlignment="1">
      <alignment horizontal="right" wrapText="1"/>
    </xf>
    <xf numFmtId="167" fontId="3" fillId="2" borderId="54" xfId="0" applyNumberFormat="1" applyFont="1" applyFill="1" applyBorder="1" applyAlignment="1">
      <alignment horizontal="right" wrapText="1"/>
    </xf>
    <xf numFmtId="167" fontId="3" fillId="2" borderId="53" xfId="0" applyNumberFormat="1" applyFont="1" applyFill="1" applyBorder="1" applyAlignment="1">
      <alignment horizontal="right" wrapText="1"/>
    </xf>
    <xf numFmtId="164" fontId="3" fillId="2" borderId="52" xfId="0" applyNumberFormat="1" applyFont="1" applyFill="1" applyBorder="1" applyAlignment="1">
      <alignment horizontal="right" wrapText="1"/>
    </xf>
    <xf numFmtId="0" fontId="2" fillId="6" borderId="55" xfId="0" applyFont="1" applyFill="1" applyBorder="1" applyAlignment="1">
      <alignment wrapText="1"/>
    </xf>
    <xf numFmtId="1" fontId="2" fillId="4" borderId="55" xfId="0" applyNumberFormat="1" applyFont="1" applyFill="1" applyBorder="1" applyAlignment="1">
      <alignment horizontal="center" wrapText="1"/>
    </xf>
    <xf numFmtId="165" fontId="2" fillId="4" borderId="51" xfId="0" applyNumberFormat="1" applyFont="1" applyFill="1" applyBorder="1" applyAlignment="1">
      <alignment horizontal="center" wrapText="1"/>
    </xf>
    <xf numFmtId="166" fontId="1" fillId="3" borderId="52" xfId="0" applyNumberFormat="1" applyFont="1" applyFill="1" applyBorder="1" applyAlignment="1">
      <alignment horizontal="right" wrapText="1"/>
    </xf>
    <xf numFmtId="166" fontId="2" fillId="4" borderId="25" xfId="0" applyNumberFormat="1" applyFont="1" applyFill="1" applyBorder="1" applyAlignment="1">
      <alignment horizontal="right" wrapText="1"/>
    </xf>
    <xf numFmtId="168" fontId="2" fillId="4" borderId="53" xfId="0" applyNumberFormat="1" applyFont="1" applyFill="1" applyBorder="1" applyAlignment="1">
      <alignment horizontal="right" wrapText="1"/>
    </xf>
    <xf numFmtId="165" fontId="1" fillId="3" borderId="56" xfId="0" applyNumberFormat="1" applyFont="1" applyFill="1" applyBorder="1" applyAlignment="1">
      <alignment horizontal="right" wrapText="1"/>
    </xf>
    <xf numFmtId="166" fontId="1" fillId="3" borderId="5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EFA3-3ACD-4EBD-AD7F-535FE2CC8723}">
  <sheetPr>
    <pageSetUpPr fitToPage="1"/>
  </sheetPr>
  <dimension ref="A1:AL30"/>
  <sheetViews>
    <sheetView tabSelected="1" zoomScale="70" zoomScaleNormal="7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G33" sqref="G33"/>
    </sheetView>
  </sheetViews>
  <sheetFormatPr defaultColWidth="8.88671875" defaultRowHeight="14.4" x14ac:dyDescent="0.3"/>
  <cols>
    <col min="1" max="1" width="14.77734375" style="32" customWidth="1"/>
    <col min="2" max="2" width="35.33203125" style="33" customWidth="1"/>
    <col min="3" max="3" width="11.109375" style="34" customWidth="1"/>
    <col min="4" max="5" width="10.6640625" style="35" customWidth="1"/>
    <col min="6" max="6" width="11.44140625" style="35" customWidth="1"/>
    <col min="7" max="7" width="15.33203125" style="35" customWidth="1"/>
    <col min="8" max="8" width="24.44140625" style="36" customWidth="1"/>
    <col min="9" max="9" width="11.109375" style="34" customWidth="1"/>
    <col min="10" max="10" width="12" style="37" customWidth="1"/>
    <col min="11" max="11" width="12.109375" style="37" customWidth="1"/>
    <col min="12" max="12" width="11.33203125" style="38" customWidth="1"/>
    <col min="13" max="14" width="11.88671875" style="38" customWidth="1"/>
    <col min="15" max="15" width="13.6640625" style="38" customWidth="1"/>
    <col min="16" max="17" width="10.33203125" style="55" customWidth="1"/>
    <col min="18" max="18" width="10.88671875" style="33" customWidth="1"/>
    <col min="19" max="19" width="7.6640625" style="51" customWidth="1"/>
    <col min="20" max="20" width="7.44140625" style="59" customWidth="1"/>
    <col min="21" max="21" width="14.88671875" style="39" customWidth="1"/>
    <col min="22" max="22" width="14.109375" style="40" customWidth="1"/>
    <col min="23" max="23" width="17.88671875" style="39" customWidth="1"/>
    <col min="24" max="24" width="15.5546875" style="41" customWidth="1"/>
    <col min="25" max="25" width="16.44140625" style="41" customWidth="1"/>
    <col min="26" max="26" width="14.88671875" style="37" customWidth="1"/>
    <col min="27" max="27" width="17.44140625" style="39" customWidth="1"/>
    <col min="28" max="16384" width="8.88671875" style="33"/>
  </cols>
  <sheetData>
    <row r="1" spans="1:38" s="42" customFormat="1" ht="18" x14ac:dyDescent="0.35">
      <c r="A1" s="1" t="s">
        <v>0</v>
      </c>
      <c r="B1" s="2"/>
      <c r="C1" s="3"/>
      <c r="D1" s="3"/>
      <c r="E1" s="3"/>
      <c r="F1" s="3"/>
      <c r="G1" s="4"/>
      <c r="H1" s="2"/>
      <c r="I1" s="5"/>
      <c r="J1" s="5"/>
      <c r="K1" s="6"/>
      <c r="L1" s="7"/>
      <c r="M1" s="7"/>
      <c r="N1" s="7"/>
      <c r="O1" s="7"/>
      <c r="P1" s="52"/>
      <c r="Q1" s="52"/>
      <c r="R1" s="8"/>
      <c r="S1" s="48"/>
      <c r="T1" s="56"/>
      <c r="U1" s="9"/>
      <c r="V1" s="10"/>
      <c r="W1" s="6"/>
      <c r="X1" s="11"/>
      <c r="Y1" s="11"/>
      <c r="Z1" s="5"/>
      <c r="AA1" s="9"/>
    </row>
    <row r="2" spans="1:38" s="43" customFormat="1" ht="18" x14ac:dyDescent="0.35">
      <c r="A2" s="12" t="s">
        <v>1</v>
      </c>
      <c r="B2" s="13"/>
      <c r="C2" s="14"/>
      <c r="D2" s="14"/>
      <c r="E2" s="14"/>
      <c r="F2" s="14"/>
      <c r="G2" s="12"/>
      <c r="H2" s="13"/>
      <c r="I2" s="15"/>
      <c r="J2" s="15"/>
      <c r="K2" s="16"/>
      <c r="L2" s="17"/>
      <c r="M2" s="17"/>
      <c r="N2" s="17"/>
      <c r="O2" s="17"/>
      <c r="P2" s="53"/>
      <c r="Q2" s="53"/>
      <c r="R2" s="1"/>
      <c r="S2" s="49"/>
      <c r="T2" s="57"/>
      <c r="U2" s="18"/>
      <c r="V2" s="19"/>
      <c r="W2" s="18"/>
      <c r="X2" s="20"/>
      <c r="Y2" s="20"/>
      <c r="Z2" s="15"/>
      <c r="AA2" s="18"/>
    </row>
    <row r="3" spans="1:38" s="43" customFormat="1" ht="18" x14ac:dyDescent="0.35">
      <c r="A3" s="12" t="s">
        <v>2</v>
      </c>
      <c r="B3" s="13"/>
      <c r="C3" s="14"/>
      <c r="D3" s="14"/>
      <c r="E3" s="14"/>
      <c r="F3" s="14"/>
      <c r="G3" s="12"/>
      <c r="H3" s="13"/>
      <c r="I3" s="15"/>
      <c r="J3" s="15"/>
      <c r="K3" s="16"/>
      <c r="L3" s="17"/>
      <c r="M3" s="17"/>
      <c r="N3" s="17"/>
      <c r="O3" s="17"/>
      <c r="P3" s="53"/>
      <c r="Q3" s="53"/>
      <c r="R3" s="1"/>
      <c r="S3" s="49"/>
      <c r="T3" s="57"/>
      <c r="U3" s="18"/>
      <c r="V3" s="19"/>
      <c r="W3" s="18"/>
      <c r="X3" s="20"/>
      <c r="Y3" s="20"/>
      <c r="Z3" s="15"/>
      <c r="AA3" s="18"/>
    </row>
    <row r="4" spans="1:38" ht="15" thickBot="1" x14ac:dyDescent="0.35">
      <c r="A4" s="21"/>
      <c r="B4" s="22"/>
      <c r="C4" s="23"/>
      <c r="D4" s="23"/>
      <c r="E4" s="23"/>
      <c r="F4" s="23"/>
      <c r="G4" s="21"/>
      <c r="H4" s="22"/>
      <c r="I4" s="24"/>
      <c r="J4" s="24"/>
      <c r="K4" s="25"/>
      <c r="L4" s="26"/>
      <c r="M4" s="26"/>
      <c r="N4" s="26"/>
      <c r="O4" s="26"/>
      <c r="P4" s="54"/>
      <c r="Q4" s="54"/>
      <c r="R4"/>
      <c r="S4" s="50"/>
      <c r="T4" s="58"/>
      <c r="U4" s="27"/>
      <c r="V4" s="28"/>
      <c r="W4" s="27"/>
      <c r="X4" s="29"/>
      <c r="Y4" s="29"/>
      <c r="Z4" s="24"/>
      <c r="AA4" s="27"/>
    </row>
    <row r="5" spans="1:38" ht="15" thickBot="1" x14ac:dyDescent="0.35">
      <c r="A5" s="30"/>
      <c r="B5" s="31"/>
      <c r="C5" s="61"/>
      <c r="D5" s="62"/>
      <c r="E5" s="62"/>
      <c r="F5" s="62"/>
      <c r="G5" s="62"/>
      <c r="H5" s="63"/>
      <c r="I5" s="64"/>
      <c r="J5" s="45"/>
      <c r="K5" s="65"/>
      <c r="L5" s="66"/>
      <c r="M5" s="66"/>
      <c r="N5" s="66"/>
      <c r="O5" s="66"/>
      <c r="P5" s="67"/>
      <c r="Q5" s="67"/>
      <c r="R5" s="64"/>
      <c r="S5" s="68"/>
      <c r="T5" s="69"/>
      <c r="U5" s="70"/>
      <c r="V5" s="71"/>
      <c r="W5" s="70"/>
      <c r="X5" s="46"/>
      <c r="Y5" s="46"/>
      <c r="Z5" s="45"/>
      <c r="AA5" s="47"/>
    </row>
    <row r="6" spans="1:38" ht="29.4" customHeight="1" thickBot="1" x14ac:dyDescent="0.55000000000000004">
      <c r="A6" s="89" t="s">
        <v>53</v>
      </c>
      <c r="B6" s="98"/>
      <c r="C6" s="90" t="s">
        <v>3</v>
      </c>
      <c r="D6" s="91"/>
      <c r="E6" s="91"/>
      <c r="F6" s="91"/>
      <c r="G6" s="91"/>
      <c r="H6" s="92"/>
      <c r="I6" s="127" t="s">
        <v>4</v>
      </c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30"/>
      <c r="U6" s="131" t="s">
        <v>5</v>
      </c>
      <c r="V6" s="132"/>
      <c r="W6" s="133"/>
      <c r="X6" s="134" t="s">
        <v>6</v>
      </c>
      <c r="Y6" s="135"/>
      <c r="Z6" s="135"/>
      <c r="AA6" s="136"/>
    </row>
    <row r="7" spans="1:38" s="44" customFormat="1" ht="72.599999999999994" thickBot="1" x14ac:dyDescent="0.35">
      <c r="A7" s="183" t="s">
        <v>7</v>
      </c>
      <c r="B7" s="102" t="s">
        <v>8</v>
      </c>
      <c r="C7" s="241" t="s">
        <v>9</v>
      </c>
      <c r="D7" s="239" t="s">
        <v>10</v>
      </c>
      <c r="E7" s="93" t="s">
        <v>11</v>
      </c>
      <c r="F7" s="240" t="s">
        <v>12</v>
      </c>
      <c r="G7" s="239" t="s">
        <v>13</v>
      </c>
      <c r="H7" s="94" t="s">
        <v>14</v>
      </c>
      <c r="I7" s="238" t="s">
        <v>15</v>
      </c>
      <c r="J7" s="237" t="s">
        <v>16</v>
      </c>
      <c r="K7" s="227" t="s">
        <v>17</v>
      </c>
      <c r="L7" s="236" t="s">
        <v>18</v>
      </c>
      <c r="M7" s="236" t="s">
        <v>19</v>
      </c>
      <c r="N7" s="236" t="s">
        <v>47</v>
      </c>
      <c r="O7" s="235" t="s">
        <v>20</v>
      </c>
      <c r="P7" s="234" t="s">
        <v>21</v>
      </c>
      <c r="Q7" s="233" t="s">
        <v>22</v>
      </c>
      <c r="R7" s="242" t="s">
        <v>23</v>
      </c>
      <c r="S7" s="243" t="s">
        <v>24</v>
      </c>
      <c r="T7" s="244" t="s">
        <v>25</v>
      </c>
      <c r="U7" s="245" t="s">
        <v>26</v>
      </c>
      <c r="V7" s="247" t="s">
        <v>27</v>
      </c>
      <c r="W7" s="246" t="s">
        <v>28</v>
      </c>
      <c r="X7" s="165" t="s">
        <v>29</v>
      </c>
      <c r="Y7" s="248" t="s">
        <v>30</v>
      </c>
      <c r="Z7" s="166" t="s">
        <v>31</v>
      </c>
      <c r="AA7" s="249" t="s">
        <v>17</v>
      </c>
    </row>
    <row r="8" spans="1:38" ht="32.4" customHeight="1" x14ac:dyDescent="0.3">
      <c r="A8" s="178" t="s">
        <v>32</v>
      </c>
      <c r="B8" s="103" t="s">
        <v>36</v>
      </c>
      <c r="C8" s="106"/>
      <c r="D8" s="107"/>
      <c r="E8" s="107"/>
      <c r="F8" s="108">
        <f t="shared" ref="F8" si="0">(X8*D8+Y8*E8)/Y8</f>
        <v>0</v>
      </c>
      <c r="G8" s="108">
        <f t="shared" ref="G8" si="1">X8*D8+Y8*E8</f>
        <v>0</v>
      </c>
      <c r="H8" s="109" t="str">
        <f t="shared" ref="H8" si="2">IF(F8&gt;AA8,"Effective price of bid higher than maximum effective price"," ")</f>
        <v xml:space="preserve"> </v>
      </c>
      <c r="I8" s="225">
        <v>0.25</v>
      </c>
      <c r="J8" s="226"/>
      <c r="K8" s="213">
        <f t="shared" ref="K8:K12" si="3">AA8</f>
        <v>1363</v>
      </c>
      <c r="L8" s="74" t="s">
        <v>48</v>
      </c>
      <c r="M8" s="188">
        <v>46055</v>
      </c>
      <c r="N8" s="188">
        <v>46062</v>
      </c>
      <c r="O8" s="228" t="s">
        <v>49</v>
      </c>
      <c r="P8" s="229">
        <v>0.66666666666666663</v>
      </c>
      <c r="Q8" s="230">
        <v>0.79166666666666663</v>
      </c>
      <c r="R8" s="231" t="s">
        <v>34</v>
      </c>
      <c r="S8" s="193">
        <v>7</v>
      </c>
      <c r="T8" s="194">
        <f t="shared" ref="T8:T30" si="4">(Q8-P8)*24</f>
        <v>3</v>
      </c>
      <c r="U8" s="156" t="s">
        <v>35</v>
      </c>
      <c r="V8" s="80" t="s">
        <v>35</v>
      </c>
      <c r="W8" s="232">
        <v>4293</v>
      </c>
      <c r="X8" s="167">
        <f t="shared" ref="X8:X12" si="5">S8*T8*I8</f>
        <v>5.25</v>
      </c>
      <c r="Y8" s="46">
        <f t="shared" ref="Y8:Y12" si="6">0.6*X8</f>
        <v>3.15</v>
      </c>
      <c r="Z8" s="45">
        <f t="shared" ref="Z8:Z12" si="7">AA8*Y8</f>
        <v>4293.45</v>
      </c>
      <c r="AA8" s="168">
        <v>1363</v>
      </c>
      <c r="AF8" s="39"/>
      <c r="AG8" s="40"/>
      <c r="AH8" s="39"/>
      <c r="AI8" s="41"/>
      <c r="AJ8" s="41"/>
      <c r="AK8" s="37"/>
      <c r="AL8" s="39"/>
    </row>
    <row r="9" spans="1:38" ht="30" customHeight="1" thickBot="1" x14ac:dyDescent="0.35">
      <c r="A9" s="178"/>
      <c r="B9" s="105" t="s">
        <v>36</v>
      </c>
      <c r="C9" s="110"/>
      <c r="D9" s="111"/>
      <c r="E9" s="111"/>
      <c r="F9" s="112">
        <f t="shared" ref="F9:F12" si="8">(X9*D9+Y9*E9)/Y9</f>
        <v>0</v>
      </c>
      <c r="G9" s="112">
        <f t="shared" ref="G9:G12" si="9">X9*D9+Y9*E9</f>
        <v>0</v>
      </c>
      <c r="H9" s="113" t="str">
        <f t="shared" ref="H9:H12" si="10">IF(F9&gt;AA9,"Effective price of bid higher than maximum effective price"," ")</f>
        <v xml:space="preserve"> </v>
      </c>
      <c r="I9" s="185">
        <v>0.25</v>
      </c>
      <c r="J9" s="186"/>
      <c r="K9" s="73">
        <f t="shared" si="3"/>
        <v>1363</v>
      </c>
      <c r="L9" s="74" t="s">
        <v>50</v>
      </c>
      <c r="M9" s="75">
        <v>46062</v>
      </c>
      <c r="N9" s="189">
        <v>46069</v>
      </c>
      <c r="O9" s="153" t="s">
        <v>49</v>
      </c>
      <c r="P9" s="190">
        <v>0.66666666666666663</v>
      </c>
      <c r="Q9" s="191">
        <v>0.79166666666666663</v>
      </c>
      <c r="R9" s="192" t="s">
        <v>34</v>
      </c>
      <c r="S9" s="79">
        <v>7</v>
      </c>
      <c r="T9" s="137">
        <f t="shared" si="4"/>
        <v>3</v>
      </c>
      <c r="U9" s="156" t="s">
        <v>35</v>
      </c>
      <c r="V9" s="80" t="s">
        <v>35</v>
      </c>
      <c r="W9" s="157">
        <v>4293</v>
      </c>
      <c r="X9" s="169">
        <f t="shared" si="5"/>
        <v>5.25</v>
      </c>
      <c r="Y9" s="199">
        <f t="shared" si="6"/>
        <v>3.15</v>
      </c>
      <c r="Z9" s="171">
        <f t="shared" si="7"/>
        <v>4293.45</v>
      </c>
      <c r="AA9" s="157">
        <v>1363</v>
      </c>
      <c r="AF9" s="39"/>
      <c r="AG9" s="40"/>
      <c r="AH9" s="39"/>
      <c r="AI9" s="41"/>
      <c r="AJ9" s="41"/>
      <c r="AK9" s="37"/>
      <c r="AL9" s="39"/>
    </row>
    <row r="10" spans="1:38" ht="34.200000000000003" customHeight="1" x14ac:dyDescent="0.3">
      <c r="A10" s="178"/>
      <c r="B10" s="103" t="s">
        <v>40</v>
      </c>
      <c r="C10" s="106"/>
      <c r="D10" s="107"/>
      <c r="E10" s="107"/>
      <c r="F10" s="108">
        <f t="shared" si="8"/>
        <v>0</v>
      </c>
      <c r="G10" s="108">
        <f t="shared" si="9"/>
        <v>0</v>
      </c>
      <c r="H10" s="184" t="str">
        <f t="shared" si="10"/>
        <v xml:space="preserve"> </v>
      </c>
      <c r="I10" s="138">
        <v>0.5</v>
      </c>
      <c r="J10" s="72"/>
      <c r="K10" s="187">
        <f t="shared" si="3"/>
        <v>274</v>
      </c>
      <c r="L10" s="188" t="s">
        <v>48</v>
      </c>
      <c r="M10" s="188">
        <v>46055</v>
      </c>
      <c r="N10" s="75">
        <v>46062</v>
      </c>
      <c r="O10" s="87" t="s">
        <v>33</v>
      </c>
      <c r="P10" s="140">
        <v>0.66666666666666663</v>
      </c>
      <c r="Q10" s="60">
        <v>0.83333333333333337</v>
      </c>
      <c r="R10" s="78" t="s">
        <v>34</v>
      </c>
      <c r="S10" s="193">
        <v>7</v>
      </c>
      <c r="T10" s="194">
        <f t="shared" si="4"/>
        <v>4.0000000000000018</v>
      </c>
      <c r="U10" s="195" t="s">
        <v>35</v>
      </c>
      <c r="V10" s="196" t="s">
        <v>35</v>
      </c>
      <c r="W10" s="197">
        <v>2301.6000000000008</v>
      </c>
      <c r="X10" s="198">
        <f t="shared" si="5"/>
        <v>14.000000000000007</v>
      </c>
      <c r="Y10" s="170">
        <f t="shared" si="6"/>
        <v>8.4000000000000039</v>
      </c>
      <c r="Z10" s="200">
        <f t="shared" si="7"/>
        <v>2301.6000000000013</v>
      </c>
      <c r="AA10" s="197">
        <v>274</v>
      </c>
      <c r="AF10" s="39"/>
      <c r="AG10" s="40"/>
      <c r="AH10" s="39"/>
      <c r="AI10" s="41"/>
      <c r="AJ10" s="41"/>
      <c r="AK10" s="37"/>
      <c r="AL10" s="39"/>
    </row>
    <row r="11" spans="1:38" ht="36" customHeight="1" x14ac:dyDescent="0.3">
      <c r="A11" s="178"/>
      <c r="B11" s="104" t="s">
        <v>40</v>
      </c>
      <c r="C11" s="101"/>
      <c r="D11" s="99"/>
      <c r="E11" s="99"/>
      <c r="F11" s="100">
        <f t="shared" si="8"/>
        <v>0</v>
      </c>
      <c r="G11" s="100">
        <f t="shared" si="9"/>
        <v>0</v>
      </c>
      <c r="H11" s="114" t="str">
        <f t="shared" si="10"/>
        <v xml:space="preserve"> </v>
      </c>
      <c r="I11" s="138">
        <v>0.5</v>
      </c>
      <c r="J11" s="72"/>
      <c r="K11" s="139">
        <f t="shared" si="3"/>
        <v>274</v>
      </c>
      <c r="L11" s="75" t="s">
        <v>50</v>
      </c>
      <c r="M11" s="75">
        <v>46062</v>
      </c>
      <c r="N11" s="75">
        <v>46069</v>
      </c>
      <c r="O11" s="87" t="s">
        <v>33</v>
      </c>
      <c r="P11" s="140">
        <v>0.66666666666666663</v>
      </c>
      <c r="Q11" s="60">
        <v>0.83333333333333337</v>
      </c>
      <c r="R11" s="78" t="s">
        <v>34</v>
      </c>
      <c r="S11" s="79">
        <v>7</v>
      </c>
      <c r="T11" s="137">
        <f t="shared" si="4"/>
        <v>4.0000000000000018</v>
      </c>
      <c r="U11" s="156" t="s">
        <v>35</v>
      </c>
      <c r="V11" s="80" t="s">
        <v>35</v>
      </c>
      <c r="W11" s="157">
        <v>2301.6000000000008</v>
      </c>
      <c r="X11" s="169">
        <f t="shared" si="5"/>
        <v>14.000000000000007</v>
      </c>
      <c r="Y11" s="170">
        <f t="shared" si="6"/>
        <v>8.4000000000000039</v>
      </c>
      <c r="Z11" s="171">
        <f t="shared" si="7"/>
        <v>2301.6000000000013</v>
      </c>
      <c r="AA11" s="157">
        <v>274</v>
      </c>
      <c r="AF11" s="39"/>
      <c r="AG11" s="40"/>
      <c r="AH11" s="39"/>
      <c r="AI11" s="41"/>
      <c r="AJ11" s="41"/>
      <c r="AK11" s="37"/>
      <c r="AL11" s="39"/>
    </row>
    <row r="12" spans="1:38" ht="36" customHeight="1" thickBot="1" x14ac:dyDescent="0.35">
      <c r="A12" s="179"/>
      <c r="B12" s="105" t="s">
        <v>40</v>
      </c>
      <c r="C12" s="110"/>
      <c r="D12" s="111"/>
      <c r="E12" s="111"/>
      <c r="F12" s="112">
        <f t="shared" si="8"/>
        <v>0</v>
      </c>
      <c r="G12" s="112">
        <f t="shared" si="9"/>
        <v>0</v>
      </c>
      <c r="H12" s="113" t="str">
        <f t="shared" si="10"/>
        <v xml:space="preserve"> </v>
      </c>
      <c r="I12" s="138">
        <v>0.3</v>
      </c>
      <c r="J12" s="186"/>
      <c r="K12" s="139">
        <f t="shared" si="3"/>
        <v>274</v>
      </c>
      <c r="L12" s="189" t="s">
        <v>51</v>
      </c>
      <c r="M12" s="75">
        <v>46069</v>
      </c>
      <c r="N12" s="75">
        <v>46076</v>
      </c>
      <c r="O12" s="87" t="s">
        <v>33</v>
      </c>
      <c r="P12" s="209">
        <v>0.66666666666666663</v>
      </c>
      <c r="Q12" s="208">
        <v>0.83333333333333337</v>
      </c>
      <c r="R12" s="192" t="s">
        <v>34</v>
      </c>
      <c r="S12" s="79">
        <v>7</v>
      </c>
      <c r="T12" s="137">
        <f t="shared" si="4"/>
        <v>4.0000000000000018</v>
      </c>
      <c r="U12" s="156" t="s">
        <v>35</v>
      </c>
      <c r="V12" s="80" t="s">
        <v>35</v>
      </c>
      <c r="W12" s="205">
        <v>1381</v>
      </c>
      <c r="X12" s="169">
        <f t="shared" si="5"/>
        <v>8.4000000000000039</v>
      </c>
      <c r="Y12" s="170">
        <f t="shared" si="6"/>
        <v>5.0400000000000018</v>
      </c>
      <c r="Z12" s="171">
        <f t="shared" si="7"/>
        <v>1380.9600000000005</v>
      </c>
      <c r="AA12" s="157">
        <v>274</v>
      </c>
      <c r="AF12" s="39"/>
      <c r="AG12" s="40"/>
      <c r="AH12" s="39"/>
      <c r="AI12" s="41"/>
      <c r="AJ12" s="41"/>
      <c r="AK12" s="37"/>
      <c r="AL12" s="39"/>
    </row>
    <row r="13" spans="1:38" x14ac:dyDescent="0.3">
      <c r="A13" s="180" t="s">
        <v>41</v>
      </c>
      <c r="B13" s="115" t="s">
        <v>42</v>
      </c>
      <c r="C13" s="116"/>
      <c r="D13" s="117" t="s">
        <v>35</v>
      </c>
      <c r="E13" s="107"/>
      <c r="F13" s="117" t="s">
        <v>35</v>
      </c>
      <c r="G13" s="108">
        <f t="shared" ref="G13:G30" si="11">(C13/I13)*V13*E13</f>
        <v>0</v>
      </c>
      <c r="H13" s="118" t="str">
        <f t="shared" ref="H13:H30" si="12">IF(E13&gt;J13,"Bid price higher than Utilisation guide price"," ")</f>
        <v xml:space="preserve"> </v>
      </c>
      <c r="I13" s="214">
        <v>3.6999999999999998E-2</v>
      </c>
      <c r="J13" s="73">
        <v>170</v>
      </c>
      <c r="K13" s="213"/>
      <c r="L13" s="142" t="s">
        <v>48</v>
      </c>
      <c r="M13" s="212">
        <v>46055</v>
      </c>
      <c r="N13" s="211">
        <v>46062</v>
      </c>
      <c r="O13" s="210" t="s">
        <v>37</v>
      </c>
      <c r="P13" s="77">
        <v>0.66666666666666663</v>
      </c>
      <c r="Q13" s="77">
        <v>0.83333333333333337</v>
      </c>
      <c r="R13" s="144" t="s">
        <v>38</v>
      </c>
      <c r="S13" s="193">
        <v>5</v>
      </c>
      <c r="T13" s="194">
        <f t="shared" si="4"/>
        <v>4.0000000000000018</v>
      </c>
      <c r="U13" s="207">
        <v>170</v>
      </c>
      <c r="V13" s="206">
        <f t="shared" ref="V13:V30" si="13">S13*T13*I13</f>
        <v>0.74000000000000021</v>
      </c>
      <c r="W13" s="159">
        <f t="shared" ref="W13:W30" si="14">U13*V13</f>
        <v>125.80000000000004</v>
      </c>
      <c r="X13" s="204" t="s">
        <v>35</v>
      </c>
      <c r="Y13" s="203" t="s">
        <v>35</v>
      </c>
      <c r="Z13" s="202" t="s">
        <v>35</v>
      </c>
      <c r="AA13" s="201" t="s">
        <v>35</v>
      </c>
      <c r="AF13" s="39"/>
      <c r="AG13" s="40"/>
      <c r="AH13" s="39"/>
      <c r="AI13" s="41"/>
      <c r="AJ13" s="41"/>
      <c r="AK13" s="37"/>
      <c r="AL13" s="39"/>
    </row>
    <row r="14" spans="1:38" x14ac:dyDescent="0.3">
      <c r="A14" s="181"/>
      <c r="B14" s="119" t="s">
        <v>42</v>
      </c>
      <c r="C14" s="95"/>
      <c r="D14" s="97" t="s">
        <v>35</v>
      </c>
      <c r="E14" s="96"/>
      <c r="F14" s="97" t="s">
        <v>35</v>
      </c>
      <c r="G14" s="82">
        <f t="shared" si="11"/>
        <v>0</v>
      </c>
      <c r="H14" s="120" t="str">
        <f t="shared" si="12"/>
        <v xml:space="preserve"> </v>
      </c>
      <c r="I14" s="141">
        <v>7.4999999999999997E-2</v>
      </c>
      <c r="J14" s="73">
        <v>170</v>
      </c>
      <c r="K14" s="73"/>
      <c r="L14" s="142" t="s">
        <v>48</v>
      </c>
      <c r="M14" s="143">
        <v>46055</v>
      </c>
      <c r="N14" s="143">
        <v>46062</v>
      </c>
      <c r="O14" s="81" t="s">
        <v>39</v>
      </c>
      <c r="P14" s="77">
        <v>0.66666666666666663</v>
      </c>
      <c r="Q14" s="77">
        <v>0.83333333333333337</v>
      </c>
      <c r="R14" s="144" t="s">
        <v>46</v>
      </c>
      <c r="S14" s="83">
        <v>2</v>
      </c>
      <c r="T14" s="137">
        <f t="shared" si="4"/>
        <v>4.0000000000000018</v>
      </c>
      <c r="U14" s="158">
        <v>170</v>
      </c>
      <c r="V14" s="84">
        <f t="shared" si="13"/>
        <v>0.6000000000000002</v>
      </c>
      <c r="W14" s="159">
        <f t="shared" si="14"/>
        <v>102.00000000000003</v>
      </c>
      <c r="X14" s="172" t="s">
        <v>35</v>
      </c>
      <c r="Y14" s="85" t="s">
        <v>35</v>
      </c>
      <c r="Z14" s="86" t="s">
        <v>35</v>
      </c>
      <c r="AA14" s="173" t="s">
        <v>35</v>
      </c>
      <c r="AF14" s="39"/>
      <c r="AG14" s="40"/>
      <c r="AH14" s="39"/>
      <c r="AI14" s="41"/>
      <c r="AJ14" s="41"/>
      <c r="AK14" s="37"/>
      <c r="AL14" s="39"/>
    </row>
    <row r="15" spans="1:38" x14ac:dyDescent="0.3">
      <c r="A15" s="181"/>
      <c r="B15" s="119" t="s">
        <v>42</v>
      </c>
      <c r="C15" s="95"/>
      <c r="D15" s="97" t="s">
        <v>35</v>
      </c>
      <c r="E15" s="96"/>
      <c r="F15" s="97" t="s">
        <v>35</v>
      </c>
      <c r="G15" s="82">
        <f t="shared" si="11"/>
        <v>0</v>
      </c>
      <c r="H15" s="120" t="str">
        <f t="shared" si="12"/>
        <v xml:space="preserve"> </v>
      </c>
      <c r="I15" s="141">
        <v>3.6999999999999998E-2</v>
      </c>
      <c r="J15" s="73">
        <v>170</v>
      </c>
      <c r="K15" s="73"/>
      <c r="L15" s="142" t="s">
        <v>50</v>
      </c>
      <c r="M15" s="143">
        <v>46062</v>
      </c>
      <c r="N15" s="143">
        <v>46069</v>
      </c>
      <c r="O15" s="81" t="s">
        <v>37</v>
      </c>
      <c r="P15" s="77">
        <v>0.66666666666666663</v>
      </c>
      <c r="Q15" s="77">
        <v>0.83333333333333337</v>
      </c>
      <c r="R15" s="144" t="s">
        <v>38</v>
      </c>
      <c r="S15" s="79">
        <v>5</v>
      </c>
      <c r="T15" s="137">
        <f t="shared" si="4"/>
        <v>4.0000000000000018</v>
      </c>
      <c r="U15" s="158">
        <v>170</v>
      </c>
      <c r="V15" s="84">
        <f t="shared" si="13"/>
        <v>0.74000000000000021</v>
      </c>
      <c r="W15" s="159">
        <f t="shared" si="14"/>
        <v>125.80000000000004</v>
      </c>
      <c r="X15" s="172" t="s">
        <v>35</v>
      </c>
      <c r="Y15" s="85" t="s">
        <v>35</v>
      </c>
      <c r="Z15" s="86" t="s">
        <v>35</v>
      </c>
      <c r="AA15" s="173" t="s">
        <v>35</v>
      </c>
      <c r="AF15" s="39"/>
      <c r="AG15" s="40"/>
      <c r="AH15" s="39"/>
      <c r="AI15" s="41"/>
      <c r="AJ15" s="41"/>
      <c r="AK15" s="37"/>
      <c r="AL15" s="39"/>
    </row>
    <row r="16" spans="1:38" x14ac:dyDescent="0.3">
      <c r="A16" s="181"/>
      <c r="B16" s="119" t="s">
        <v>42</v>
      </c>
      <c r="C16" s="95"/>
      <c r="D16" s="97" t="s">
        <v>35</v>
      </c>
      <c r="E16" s="96"/>
      <c r="F16" s="97" t="s">
        <v>35</v>
      </c>
      <c r="G16" s="82">
        <f t="shared" si="11"/>
        <v>0</v>
      </c>
      <c r="H16" s="120" t="str">
        <f t="shared" si="12"/>
        <v xml:space="preserve"> </v>
      </c>
      <c r="I16" s="141">
        <v>7.4999999999999997E-2</v>
      </c>
      <c r="J16" s="73">
        <v>170</v>
      </c>
      <c r="K16" s="73"/>
      <c r="L16" s="142" t="s">
        <v>50</v>
      </c>
      <c r="M16" s="143">
        <v>46062</v>
      </c>
      <c r="N16" s="143">
        <v>46069</v>
      </c>
      <c r="O16" s="81" t="s">
        <v>39</v>
      </c>
      <c r="P16" s="77">
        <v>0.66666666666666663</v>
      </c>
      <c r="Q16" s="77">
        <v>0.83333333333333337</v>
      </c>
      <c r="R16" s="144" t="s">
        <v>46</v>
      </c>
      <c r="S16" s="83">
        <v>2</v>
      </c>
      <c r="T16" s="137">
        <f t="shared" si="4"/>
        <v>4.0000000000000018</v>
      </c>
      <c r="U16" s="158">
        <v>170</v>
      </c>
      <c r="V16" s="84">
        <f t="shared" si="13"/>
        <v>0.6000000000000002</v>
      </c>
      <c r="W16" s="159">
        <f t="shared" si="14"/>
        <v>102.00000000000003</v>
      </c>
      <c r="X16" s="172" t="s">
        <v>35</v>
      </c>
      <c r="Y16" s="85" t="s">
        <v>35</v>
      </c>
      <c r="Z16" s="86" t="s">
        <v>35</v>
      </c>
      <c r="AA16" s="173" t="s">
        <v>35</v>
      </c>
      <c r="AF16" s="39"/>
      <c r="AG16" s="40"/>
      <c r="AH16" s="39"/>
      <c r="AI16" s="41"/>
      <c r="AJ16" s="41"/>
      <c r="AK16" s="37"/>
      <c r="AL16" s="39"/>
    </row>
    <row r="17" spans="1:38" x14ac:dyDescent="0.3">
      <c r="A17" s="181"/>
      <c r="B17" s="119" t="s">
        <v>42</v>
      </c>
      <c r="C17" s="95"/>
      <c r="D17" s="97" t="s">
        <v>35</v>
      </c>
      <c r="E17" s="96"/>
      <c r="F17" s="97" t="s">
        <v>35</v>
      </c>
      <c r="G17" s="82">
        <f t="shared" si="11"/>
        <v>0</v>
      </c>
      <c r="H17" s="120" t="str">
        <f t="shared" si="12"/>
        <v xml:space="preserve"> </v>
      </c>
      <c r="I17" s="141">
        <v>3.6999999999999998E-2</v>
      </c>
      <c r="J17" s="73">
        <v>170</v>
      </c>
      <c r="K17" s="73"/>
      <c r="L17" s="142" t="s">
        <v>51</v>
      </c>
      <c r="M17" s="143">
        <v>46069</v>
      </c>
      <c r="N17" s="143">
        <v>46076</v>
      </c>
      <c r="O17" s="81" t="s">
        <v>37</v>
      </c>
      <c r="P17" s="77">
        <v>0.66666666666666663</v>
      </c>
      <c r="Q17" s="77">
        <v>0.83333333333333337</v>
      </c>
      <c r="R17" s="144" t="s">
        <v>38</v>
      </c>
      <c r="S17" s="79">
        <v>5</v>
      </c>
      <c r="T17" s="137">
        <f t="shared" si="4"/>
        <v>4.0000000000000018</v>
      </c>
      <c r="U17" s="158">
        <v>170</v>
      </c>
      <c r="V17" s="84">
        <f t="shared" si="13"/>
        <v>0.74000000000000021</v>
      </c>
      <c r="W17" s="159">
        <f t="shared" si="14"/>
        <v>125.80000000000004</v>
      </c>
      <c r="X17" s="172" t="s">
        <v>35</v>
      </c>
      <c r="Y17" s="85" t="s">
        <v>35</v>
      </c>
      <c r="Z17" s="86" t="s">
        <v>35</v>
      </c>
      <c r="AA17" s="173" t="s">
        <v>35</v>
      </c>
      <c r="AF17" s="39"/>
      <c r="AG17" s="40"/>
      <c r="AH17" s="39"/>
      <c r="AI17" s="41"/>
      <c r="AJ17" s="41"/>
      <c r="AK17" s="37"/>
      <c r="AL17" s="39"/>
    </row>
    <row r="18" spans="1:38" ht="15" thickBot="1" x14ac:dyDescent="0.35">
      <c r="A18" s="181"/>
      <c r="B18" s="121" t="s">
        <v>42</v>
      </c>
      <c r="C18" s="122"/>
      <c r="D18" s="123" t="s">
        <v>35</v>
      </c>
      <c r="E18" s="111"/>
      <c r="F18" s="123" t="s">
        <v>35</v>
      </c>
      <c r="G18" s="124">
        <f t="shared" si="11"/>
        <v>0</v>
      </c>
      <c r="H18" s="125" t="str">
        <f t="shared" si="12"/>
        <v xml:space="preserve"> </v>
      </c>
      <c r="I18" s="141">
        <v>7.4999999999999997E-2</v>
      </c>
      <c r="J18" s="73">
        <v>170</v>
      </c>
      <c r="K18" s="73"/>
      <c r="L18" s="149" t="s">
        <v>51</v>
      </c>
      <c r="M18" s="143">
        <v>46069</v>
      </c>
      <c r="N18" s="143">
        <v>46076</v>
      </c>
      <c r="O18" s="217" t="s">
        <v>39</v>
      </c>
      <c r="P18" s="152">
        <v>0.66666666666666663</v>
      </c>
      <c r="Q18" s="77">
        <v>0.83333333333333337</v>
      </c>
      <c r="R18" s="144" t="s">
        <v>46</v>
      </c>
      <c r="S18" s="83">
        <v>2</v>
      </c>
      <c r="T18" s="155">
        <f t="shared" si="4"/>
        <v>4.0000000000000018</v>
      </c>
      <c r="U18" s="222">
        <v>170</v>
      </c>
      <c r="V18" s="84">
        <f t="shared" si="13"/>
        <v>0.6000000000000002</v>
      </c>
      <c r="W18" s="159">
        <f t="shared" si="14"/>
        <v>102.00000000000003</v>
      </c>
      <c r="X18" s="172" t="s">
        <v>35</v>
      </c>
      <c r="Y18" s="175" t="s">
        <v>35</v>
      </c>
      <c r="Z18" s="86" t="s">
        <v>35</v>
      </c>
      <c r="AA18" s="173" t="s">
        <v>35</v>
      </c>
      <c r="AF18" s="39"/>
      <c r="AG18" s="40"/>
      <c r="AH18" s="39"/>
      <c r="AI18" s="41"/>
      <c r="AJ18" s="41"/>
      <c r="AK18" s="37"/>
      <c r="AL18" s="39"/>
    </row>
    <row r="19" spans="1:38" x14ac:dyDescent="0.3">
      <c r="A19" s="181"/>
      <c r="B19" s="115" t="s">
        <v>43</v>
      </c>
      <c r="C19" s="116"/>
      <c r="D19" s="117" t="s">
        <v>35</v>
      </c>
      <c r="E19" s="107"/>
      <c r="F19" s="117" t="s">
        <v>35</v>
      </c>
      <c r="G19" s="126">
        <f t="shared" si="11"/>
        <v>0</v>
      </c>
      <c r="H19" s="118" t="str">
        <f t="shared" si="12"/>
        <v xml:space="preserve"> </v>
      </c>
      <c r="I19" s="214">
        <v>7.4999999999999997E-2</v>
      </c>
      <c r="J19" s="213">
        <v>68</v>
      </c>
      <c r="K19" s="213"/>
      <c r="L19" s="142" t="s">
        <v>48</v>
      </c>
      <c r="M19" s="212">
        <v>46055</v>
      </c>
      <c r="N19" s="211">
        <v>46062</v>
      </c>
      <c r="O19" s="88" t="s">
        <v>33</v>
      </c>
      <c r="P19" s="77">
        <v>0.66666666666666663</v>
      </c>
      <c r="Q19" s="219">
        <v>0.83333333333333337</v>
      </c>
      <c r="R19" s="221" t="s">
        <v>34</v>
      </c>
      <c r="S19" s="193">
        <v>7</v>
      </c>
      <c r="T19" s="137">
        <f t="shared" si="4"/>
        <v>4.0000000000000018</v>
      </c>
      <c r="U19" s="160">
        <v>68</v>
      </c>
      <c r="V19" s="206">
        <f t="shared" si="13"/>
        <v>2.100000000000001</v>
      </c>
      <c r="W19" s="223">
        <f t="shared" si="14"/>
        <v>142.80000000000007</v>
      </c>
      <c r="X19" s="204" t="s">
        <v>35</v>
      </c>
      <c r="Y19" s="85" t="s">
        <v>35</v>
      </c>
      <c r="Z19" s="202" t="s">
        <v>35</v>
      </c>
      <c r="AA19" s="201" t="s">
        <v>35</v>
      </c>
      <c r="AF19" s="39"/>
      <c r="AG19" s="40"/>
      <c r="AH19" s="39"/>
      <c r="AI19" s="41"/>
      <c r="AJ19" s="41"/>
      <c r="AK19" s="37"/>
      <c r="AL19" s="39"/>
    </row>
    <row r="20" spans="1:38" x14ac:dyDescent="0.3">
      <c r="A20" s="181"/>
      <c r="B20" s="119" t="s">
        <v>43</v>
      </c>
      <c r="C20" s="95"/>
      <c r="D20" s="97" t="s">
        <v>35</v>
      </c>
      <c r="E20" s="96"/>
      <c r="F20" s="97" t="s">
        <v>35</v>
      </c>
      <c r="G20" s="82">
        <f t="shared" si="11"/>
        <v>0</v>
      </c>
      <c r="H20" s="120" t="str">
        <f t="shared" si="12"/>
        <v xml:space="preserve"> </v>
      </c>
      <c r="I20" s="141">
        <v>7.4999999999999997E-2</v>
      </c>
      <c r="J20" s="73">
        <v>68</v>
      </c>
      <c r="K20" s="73"/>
      <c r="L20" s="142" t="s">
        <v>50</v>
      </c>
      <c r="M20" s="143">
        <v>46062</v>
      </c>
      <c r="N20" s="143">
        <v>46069</v>
      </c>
      <c r="O20" s="88" t="s">
        <v>33</v>
      </c>
      <c r="P20" s="77">
        <v>0.66666666666666663</v>
      </c>
      <c r="Q20" s="77">
        <v>0.83333333333333337</v>
      </c>
      <c r="R20" s="144" t="s">
        <v>34</v>
      </c>
      <c r="S20" s="79">
        <v>7</v>
      </c>
      <c r="T20" s="137">
        <f t="shared" si="4"/>
        <v>4.0000000000000018</v>
      </c>
      <c r="U20" s="160">
        <v>68</v>
      </c>
      <c r="V20" s="84">
        <f t="shared" si="13"/>
        <v>2.100000000000001</v>
      </c>
      <c r="W20" s="159">
        <f t="shared" si="14"/>
        <v>142.80000000000007</v>
      </c>
      <c r="X20" s="172" t="s">
        <v>35</v>
      </c>
      <c r="Y20" s="85" t="s">
        <v>35</v>
      </c>
      <c r="Z20" s="86" t="s">
        <v>35</v>
      </c>
      <c r="AA20" s="173" t="s">
        <v>35</v>
      </c>
      <c r="AF20" s="39"/>
      <c r="AG20" s="40"/>
      <c r="AH20" s="39"/>
      <c r="AI20" s="41"/>
      <c r="AJ20" s="41"/>
      <c r="AK20" s="37"/>
      <c r="AL20" s="39"/>
    </row>
    <row r="21" spans="1:38" x14ac:dyDescent="0.3">
      <c r="A21" s="181"/>
      <c r="B21" s="119" t="s">
        <v>43</v>
      </c>
      <c r="C21" s="95"/>
      <c r="D21" s="97" t="s">
        <v>35</v>
      </c>
      <c r="E21" s="96"/>
      <c r="F21" s="97" t="s">
        <v>35</v>
      </c>
      <c r="G21" s="82">
        <f t="shared" si="11"/>
        <v>0</v>
      </c>
      <c r="H21" s="120" t="str">
        <f t="shared" si="12"/>
        <v xml:space="preserve"> </v>
      </c>
      <c r="I21" s="141">
        <v>7.4999999999999997E-2</v>
      </c>
      <c r="J21" s="73">
        <v>68</v>
      </c>
      <c r="K21" s="73"/>
      <c r="L21" s="142" t="s">
        <v>51</v>
      </c>
      <c r="M21" s="143">
        <v>46069</v>
      </c>
      <c r="N21" s="143">
        <v>46076</v>
      </c>
      <c r="O21" s="88" t="s">
        <v>33</v>
      </c>
      <c r="P21" s="77">
        <v>0.66666666666666663</v>
      </c>
      <c r="Q21" s="77">
        <v>0.83333333333333337</v>
      </c>
      <c r="R21" s="144" t="s">
        <v>34</v>
      </c>
      <c r="S21" s="79">
        <v>7</v>
      </c>
      <c r="T21" s="137">
        <f t="shared" si="4"/>
        <v>4.0000000000000018</v>
      </c>
      <c r="U21" s="160">
        <v>68</v>
      </c>
      <c r="V21" s="84">
        <f t="shared" si="13"/>
        <v>2.100000000000001</v>
      </c>
      <c r="W21" s="159">
        <f t="shared" si="14"/>
        <v>142.80000000000007</v>
      </c>
      <c r="X21" s="172" t="s">
        <v>35</v>
      </c>
      <c r="Y21" s="85" t="s">
        <v>35</v>
      </c>
      <c r="Z21" s="86" t="s">
        <v>35</v>
      </c>
      <c r="AA21" s="173" t="s">
        <v>35</v>
      </c>
      <c r="AF21" s="39"/>
      <c r="AG21" s="40"/>
      <c r="AH21" s="39"/>
      <c r="AI21" s="41"/>
      <c r="AJ21" s="41"/>
      <c r="AK21" s="37"/>
      <c r="AL21" s="39"/>
    </row>
    <row r="22" spans="1:38" ht="15" thickBot="1" x14ac:dyDescent="0.35">
      <c r="A22" s="181"/>
      <c r="B22" s="121" t="s">
        <v>43</v>
      </c>
      <c r="C22" s="122"/>
      <c r="D22" s="123" t="s">
        <v>35</v>
      </c>
      <c r="E22" s="111"/>
      <c r="F22" s="123" t="s">
        <v>35</v>
      </c>
      <c r="G22" s="124">
        <f t="shared" si="11"/>
        <v>0</v>
      </c>
      <c r="H22" s="125" t="str">
        <f t="shared" si="12"/>
        <v xml:space="preserve"> </v>
      </c>
      <c r="I22" s="141">
        <v>7.4999999999999997E-2</v>
      </c>
      <c r="J22" s="148">
        <v>68</v>
      </c>
      <c r="K22" s="73"/>
      <c r="L22" s="142" t="s">
        <v>52</v>
      </c>
      <c r="M22" s="143">
        <v>46076</v>
      </c>
      <c r="N22" s="143">
        <v>46083</v>
      </c>
      <c r="O22" s="88" t="s">
        <v>33</v>
      </c>
      <c r="P22" s="152">
        <v>0.66666666666666663</v>
      </c>
      <c r="Q22" s="77">
        <v>0.83333333333333337</v>
      </c>
      <c r="R22" s="144" t="s">
        <v>34</v>
      </c>
      <c r="S22" s="79">
        <v>7</v>
      </c>
      <c r="T22" s="137">
        <f t="shared" si="4"/>
        <v>4.0000000000000018</v>
      </c>
      <c r="U22" s="162">
        <v>68</v>
      </c>
      <c r="V22" s="84">
        <f t="shared" si="13"/>
        <v>2.100000000000001</v>
      </c>
      <c r="W22" s="159">
        <f t="shared" si="14"/>
        <v>142.80000000000007</v>
      </c>
      <c r="X22" s="172" t="s">
        <v>35</v>
      </c>
      <c r="Y22" s="85" t="s">
        <v>35</v>
      </c>
      <c r="Z22" s="86" t="s">
        <v>35</v>
      </c>
      <c r="AA22" s="177" t="s">
        <v>35</v>
      </c>
      <c r="AF22" s="39"/>
      <c r="AG22" s="40"/>
      <c r="AH22" s="39"/>
      <c r="AI22" s="41"/>
      <c r="AJ22" s="41"/>
      <c r="AK22" s="37"/>
      <c r="AL22" s="39"/>
    </row>
    <row r="23" spans="1:38" x14ac:dyDescent="0.3">
      <c r="A23" s="181"/>
      <c r="B23" s="115" t="s">
        <v>44</v>
      </c>
      <c r="C23" s="116"/>
      <c r="D23" s="117" t="s">
        <v>35</v>
      </c>
      <c r="E23" s="107"/>
      <c r="F23" s="117" t="s">
        <v>35</v>
      </c>
      <c r="G23" s="126">
        <f t="shared" si="11"/>
        <v>0</v>
      </c>
      <c r="H23" s="118" t="str">
        <f t="shared" si="12"/>
        <v xml:space="preserve"> </v>
      </c>
      <c r="I23" s="215">
        <v>7.4999999999999997E-2</v>
      </c>
      <c r="J23" s="145">
        <v>162</v>
      </c>
      <c r="K23" s="213"/>
      <c r="L23" s="216" t="s">
        <v>48</v>
      </c>
      <c r="M23" s="212">
        <v>46055</v>
      </c>
      <c r="N23" s="212">
        <v>46062</v>
      </c>
      <c r="O23" s="218" t="s">
        <v>33</v>
      </c>
      <c r="P23" s="77">
        <v>0.66666666666666663</v>
      </c>
      <c r="Q23" s="219">
        <v>0.83333333333333337</v>
      </c>
      <c r="R23" s="220" t="s">
        <v>34</v>
      </c>
      <c r="S23" s="193">
        <v>7</v>
      </c>
      <c r="T23" s="194">
        <f t="shared" si="4"/>
        <v>4.0000000000000018</v>
      </c>
      <c r="U23" s="161">
        <v>162</v>
      </c>
      <c r="V23" s="206">
        <f t="shared" si="13"/>
        <v>2.100000000000001</v>
      </c>
      <c r="W23" s="223">
        <f t="shared" si="14"/>
        <v>340.20000000000016</v>
      </c>
      <c r="X23" s="204" t="s">
        <v>35</v>
      </c>
      <c r="Y23" s="203" t="s">
        <v>35</v>
      </c>
      <c r="Z23" s="202" t="s">
        <v>35</v>
      </c>
      <c r="AA23" s="173" t="s">
        <v>35</v>
      </c>
      <c r="AF23" s="39"/>
      <c r="AG23" s="40"/>
      <c r="AH23" s="39"/>
      <c r="AI23" s="41"/>
      <c r="AJ23" s="41"/>
      <c r="AK23" s="37"/>
      <c r="AL23" s="39"/>
    </row>
    <row r="24" spans="1:38" x14ac:dyDescent="0.3">
      <c r="A24" s="181"/>
      <c r="B24" s="119" t="s">
        <v>44</v>
      </c>
      <c r="C24" s="95"/>
      <c r="D24" s="97" t="s">
        <v>35</v>
      </c>
      <c r="E24" s="96"/>
      <c r="F24" s="97" t="s">
        <v>35</v>
      </c>
      <c r="G24" s="82">
        <f t="shared" si="11"/>
        <v>0</v>
      </c>
      <c r="H24" s="120" t="str">
        <f t="shared" si="12"/>
        <v xml:space="preserve"> </v>
      </c>
      <c r="I24" s="146">
        <v>7.4999999999999997E-2</v>
      </c>
      <c r="J24" s="145">
        <v>162</v>
      </c>
      <c r="K24" s="73"/>
      <c r="L24" s="142" t="s">
        <v>50</v>
      </c>
      <c r="M24" s="143">
        <v>46062</v>
      </c>
      <c r="N24" s="143">
        <v>46069</v>
      </c>
      <c r="O24" s="87" t="s">
        <v>33</v>
      </c>
      <c r="P24" s="77">
        <v>0.66666666666666663</v>
      </c>
      <c r="Q24" s="77">
        <v>0.83333333333333337</v>
      </c>
      <c r="R24" s="76" t="s">
        <v>34</v>
      </c>
      <c r="S24" s="79">
        <v>7</v>
      </c>
      <c r="T24" s="137">
        <f t="shared" si="4"/>
        <v>4.0000000000000018</v>
      </c>
      <c r="U24" s="161">
        <v>162</v>
      </c>
      <c r="V24" s="84">
        <f t="shared" si="13"/>
        <v>2.100000000000001</v>
      </c>
      <c r="W24" s="159">
        <f t="shared" si="14"/>
        <v>340.20000000000016</v>
      </c>
      <c r="X24" s="172" t="s">
        <v>35</v>
      </c>
      <c r="Y24" s="85" t="s">
        <v>35</v>
      </c>
      <c r="Z24" s="86" t="s">
        <v>35</v>
      </c>
      <c r="AA24" s="173" t="s">
        <v>35</v>
      </c>
      <c r="AF24" s="39"/>
      <c r="AG24" s="40"/>
      <c r="AH24" s="39"/>
      <c r="AI24" s="41"/>
      <c r="AJ24" s="41"/>
      <c r="AK24" s="37"/>
      <c r="AL24" s="39"/>
    </row>
    <row r="25" spans="1:38" x14ac:dyDescent="0.3">
      <c r="A25" s="181"/>
      <c r="B25" s="119" t="s">
        <v>44</v>
      </c>
      <c r="C25" s="95"/>
      <c r="D25" s="97" t="s">
        <v>35</v>
      </c>
      <c r="E25" s="96"/>
      <c r="F25" s="97" t="s">
        <v>35</v>
      </c>
      <c r="G25" s="82">
        <f t="shared" si="11"/>
        <v>0</v>
      </c>
      <c r="H25" s="120" t="str">
        <f t="shared" si="12"/>
        <v xml:space="preserve"> </v>
      </c>
      <c r="I25" s="146">
        <v>7.4999999999999997E-2</v>
      </c>
      <c r="J25" s="145">
        <v>162</v>
      </c>
      <c r="K25" s="73"/>
      <c r="L25" s="142" t="s">
        <v>51</v>
      </c>
      <c r="M25" s="143">
        <v>46069</v>
      </c>
      <c r="N25" s="143">
        <v>46076</v>
      </c>
      <c r="O25" s="87" t="s">
        <v>33</v>
      </c>
      <c r="P25" s="77">
        <v>0.66666666666666663</v>
      </c>
      <c r="Q25" s="77">
        <v>0.83333333333333337</v>
      </c>
      <c r="R25" s="76" t="s">
        <v>34</v>
      </c>
      <c r="S25" s="79">
        <v>7</v>
      </c>
      <c r="T25" s="137">
        <f t="shared" si="4"/>
        <v>4.0000000000000018</v>
      </c>
      <c r="U25" s="161">
        <v>162</v>
      </c>
      <c r="V25" s="84">
        <f t="shared" si="13"/>
        <v>2.100000000000001</v>
      </c>
      <c r="W25" s="159">
        <f t="shared" si="14"/>
        <v>340.20000000000016</v>
      </c>
      <c r="X25" s="172" t="s">
        <v>35</v>
      </c>
      <c r="Y25" s="85" t="s">
        <v>35</v>
      </c>
      <c r="Z25" s="86" t="s">
        <v>35</v>
      </c>
      <c r="AA25" s="173" t="s">
        <v>35</v>
      </c>
      <c r="AF25" s="39"/>
      <c r="AG25" s="40"/>
      <c r="AH25" s="39"/>
      <c r="AI25" s="41"/>
      <c r="AJ25" s="41"/>
      <c r="AK25" s="37"/>
      <c r="AL25" s="39"/>
    </row>
    <row r="26" spans="1:38" ht="15" thickBot="1" x14ac:dyDescent="0.35">
      <c r="A26" s="181"/>
      <c r="B26" s="121" t="s">
        <v>44</v>
      </c>
      <c r="C26" s="122"/>
      <c r="D26" s="123" t="s">
        <v>35</v>
      </c>
      <c r="E26" s="111"/>
      <c r="F26" s="123" t="s">
        <v>35</v>
      </c>
      <c r="G26" s="124">
        <f t="shared" si="11"/>
        <v>0</v>
      </c>
      <c r="H26" s="120" t="str">
        <f t="shared" si="12"/>
        <v xml:space="preserve"> </v>
      </c>
      <c r="I26" s="146">
        <v>7.4999999999999997E-2</v>
      </c>
      <c r="J26" s="145">
        <v>162</v>
      </c>
      <c r="K26" s="73"/>
      <c r="L26" s="149" t="s">
        <v>52</v>
      </c>
      <c r="M26" s="150">
        <v>46076</v>
      </c>
      <c r="N26" s="143">
        <v>46083</v>
      </c>
      <c r="O26" s="87" t="s">
        <v>33</v>
      </c>
      <c r="P26" s="152">
        <v>0.66666666666666663</v>
      </c>
      <c r="Q26" s="152">
        <v>0.83333333333333337</v>
      </c>
      <c r="R26" s="76" t="s">
        <v>34</v>
      </c>
      <c r="S26" s="79">
        <v>7</v>
      </c>
      <c r="T26" s="137">
        <f t="shared" si="4"/>
        <v>4.0000000000000018</v>
      </c>
      <c r="U26" s="161">
        <v>162</v>
      </c>
      <c r="V26" s="84">
        <f t="shared" si="13"/>
        <v>2.100000000000001</v>
      </c>
      <c r="W26" s="164">
        <f t="shared" si="14"/>
        <v>340.20000000000016</v>
      </c>
      <c r="X26" s="174" t="s">
        <v>35</v>
      </c>
      <c r="Y26" s="85" t="s">
        <v>35</v>
      </c>
      <c r="Z26" s="86" t="s">
        <v>35</v>
      </c>
      <c r="AA26" s="173" t="s">
        <v>35</v>
      </c>
      <c r="AF26" s="39"/>
      <c r="AG26" s="40"/>
      <c r="AH26" s="39"/>
      <c r="AI26" s="41"/>
      <c r="AJ26" s="41"/>
      <c r="AK26" s="37"/>
      <c r="AL26" s="39"/>
    </row>
    <row r="27" spans="1:38" x14ac:dyDescent="0.3">
      <c r="A27" s="181"/>
      <c r="B27" s="115" t="s">
        <v>45</v>
      </c>
      <c r="C27" s="116"/>
      <c r="D27" s="117" t="s">
        <v>35</v>
      </c>
      <c r="E27" s="107"/>
      <c r="F27" s="117" t="s">
        <v>35</v>
      </c>
      <c r="G27" s="126">
        <f t="shared" si="11"/>
        <v>0</v>
      </c>
      <c r="H27" s="118" t="str">
        <f t="shared" si="12"/>
        <v xml:space="preserve"> </v>
      </c>
      <c r="I27" s="215">
        <v>0.15</v>
      </c>
      <c r="J27" s="213">
        <v>34</v>
      </c>
      <c r="K27" s="213"/>
      <c r="L27" s="142" t="s">
        <v>48</v>
      </c>
      <c r="M27" s="143">
        <v>46055</v>
      </c>
      <c r="N27" s="212">
        <v>46062</v>
      </c>
      <c r="O27" s="218" t="s">
        <v>33</v>
      </c>
      <c r="P27" s="77">
        <v>0.66666666666666663</v>
      </c>
      <c r="Q27" s="77">
        <v>0.83333333333333337</v>
      </c>
      <c r="R27" s="220" t="s">
        <v>34</v>
      </c>
      <c r="S27" s="193">
        <v>7</v>
      </c>
      <c r="T27" s="194">
        <f t="shared" si="4"/>
        <v>4.0000000000000018</v>
      </c>
      <c r="U27" s="224">
        <v>34</v>
      </c>
      <c r="V27" s="206">
        <f t="shared" si="13"/>
        <v>4.200000000000002</v>
      </c>
      <c r="W27" s="159">
        <f t="shared" si="14"/>
        <v>142.80000000000007</v>
      </c>
      <c r="X27" s="172" t="s">
        <v>35</v>
      </c>
      <c r="Y27" s="203" t="s">
        <v>35</v>
      </c>
      <c r="Z27" s="202" t="s">
        <v>35</v>
      </c>
      <c r="AA27" s="201" t="s">
        <v>35</v>
      </c>
      <c r="AF27" s="39"/>
      <c r="AG27" s="40"/>
      <c r="AH27" s="39"/>
      <c r="AI27" s="41"/>
      <c r="AJ27" s="41"/>
      <c r="AK27" s="37"/>
      <c r="AL27" s="39"/>
    </row>
    <row r="28" spans="1:38" x14ac:dyDescent="0.3">
      <c r="A28" s="181"/>
      <c r="B28" s="119" t="s">
        <v>45</v>
      </c>
      <c r="C28" s="95"/>
      <c r="D28" s="97" t="s">
        <v>35</v>
      </c>
      <c r="E28" s="96"/>
      <c r="F28" s="97" t="s">
        <v>35</v>
      </c>
      <c r="G28" s="82">
        <f t="shared" si="11"/>
        <v>0</v>
      </c>
      <c r="H28" s="120" t="str">
        <f t="shared" si="12"/>
        <v xml:space="preserve"> </v>
      </c>
      <c r="I28" s="146">
        <v>0.15</v>
      </c>
      <c r="J28" s="73">
        <v>34</v>
      </c>
      <c r="K28" s="73"/>
      <c r="L28" s="142" t="s">
        <v>50</v>
      </c>
      <c r="M28" s="143">
        <v>46062</v>
      </c>
      <c r="N28" s="143">
        <v>46069</v>
      </c>
      <c r="O28" s="87" t="s">
        <v>33</v>
      </c>
      <c r="P28" s="77">
        <v>0.66666666666666663</v>
      </c>
      <c r="Q28" s="77">
        <v>0.83333333333333337</v>
      </c>
      <c r="R28" s="76" t="s">
        <v>34</v>
      </c>
      <c r="S28" s="79">
        <v>7</v>
      </c>
      <c r="T28" s="137">
        <f t="shared" si="4"/>
        <v>4.0000000000000018</v>
      </c>
      <c r="U28" s="160">
        <v>34</v>
      </c>
      <c r="V28" s="84">
        <f t="shared" si="13"/>
        <v>4.200000000000002</v>
      </c>
      <c r="W28" s="159">
        <f t="shared" si="14"/>
        <v>142.80000000000007</v>
      </c>
      <c r="X28" s="172" t="s">
        <v>35</v>
      </c>
      <c r="Y28" s="85" t="s">
        <v>35</v>
      </c>
      <c r="Z28" s="86" t="s">
        <v>35</v>
      </c>
      <c r="AA28" s="173" t="s">
        <v>35</v>
      </c>
      <c r="AF28" s="39"/>
      <c r="AG28" s="40"/>
      <c r="AH28" s="39"/>
      <c r="AI28" s="41"/>
      <c r="AJ28" s="41"/>
      <c r="AK28" s="37"/>
      <c r="AL28" s="39"/>
    </row>
    <row r="29" spans="1:38" x14ac:dyDescent="0.3">
      <c r="A29" s="181"/>
      <c r="B29" s="119" t="s">
        <v>45</v>
      </c>
      <c r="C29" s="95"/>
      <c r="D29" s="97" t="s">
        <v>35</v>
      </c>
      <c r="E29" s="96"/>
      <c r="F29" s="97" t="s">
        <v>35</v>
      </c>
      <c r="G29" s="82">
        <f t="shared" si="11"/>
        <v>0</v>
      </c>
      <c r="H29" s="120" t="str">
        <f t="shared" si="12"/>
        <v xml:space="preserve"> </v>
      </c>
      <c r="I29" s="146">
        <v>0.15</v>
      </c>
      <c r="J29" s="73">
        <v>34</v>
      </c>
      <c r="K29" s="73"/>
      <c r="L29" s="142" t="s">
        <v>51</v>
      </c>
      <c r="M29" s="143">
        <v>46069</v>
      </c>
      <c r="N29" s="143">
        <v>46076</v>
      </c>
      <c r="O29" s="87" t="s">
        <v>33</v>
      </c>
      <c r="P29" s="77">
        <v>0.66666666666666663</v>
      </c>
      <c r="Q29" s="77">
        <v>0.83333333333333337</v>
      </c>
      <c r="R29" s="76" t="s">
        <v>34</v>
      </c>
      <c r="S29" s="79">
        <v>7</v>
      </c>
      <c r="T29" s="137">
        <f t="shared" si="4"/>
        <v>4.0000000000000018</v>
      </c>
      <c r="U29" s="160">
        <v>34</v>
      </c>
      <c r="V29" s="84">
        <f t="shared" si="13"/>
        <v>4.200000000000002</v>
      </c>
      <c r="W29" s="159">
        <f t="shared" si="14"/>
        <v>142.80000000000007</v>
      </c>
      <c r="X29" s="172" t="s">
        <v>35</v>
      </c>
      <c r="Y29" s="85" t="s">
        <v>35</v>
      </c>
      <c r="Z29" s="86" t="s">
        <v>35</v>
      </c>
      <c r="AA29" s="173" t="s">
        <v>35</v>
      </c>
      <c r="AF29" s="39"/>
      <c r="AG29" s="40"/>
      <c r="AH29" s="39"/>
      <c r="AI29" s="41"/>
      <c r="AJ29" s="41"/>
      <c r="AK29" s="37"/>
      <c r="AL29" s="39"/>
    </row>
    <row r="30" spans="1:38" ht="15" thickBot="1" x14ac:dyDescent="0.35">
      <c r="A30" s="182"/>
      <c r="B30" s="121" t="s">
        <v>45</v>
      </c>
      <c r="C30" s="122"/>
      <c r="D30" s="123" t="s">
        <v>35</v>
      </c>
      <c r="E30" s="111"/>
      <c r="F30" s="123" t="s">
        <v>35</v>
      </c>
      <c r="G30" s="124">
        <f t="shared" si="11"/>
        <v>0</v>
      </c>
      <c r="H30" s="125" t="str">
        <f t="shared" si="12"/>
        <v xml:space="preserve"> </v>
      </c>
      <c r="I30" s="147">
        <v>0.15</v>
      </c>
      <c r="J30" s="148">
        <v>34</v>
      </c>
      <c r="K30" s="148"/>
      <c r="L30" s="149" t="s">
        <v>52</v>
      </c>
      <c r="M30" s="150">
        <v>46076</v>
      </c>
      <c r="N30" s="150">
        <v>46083</v>
      </c>
      <c r="O30" s="151" t="s">
        <v>33</v>
      </c>
      <c r="P30" s="152">
        <v>0.66666666666666663</v>
      </c>
      <c r="Q30" s="152">
        <v>0.83333333333333337</v>
      </c>
      <c r="R30" s="153" t="s">
        <v>34</v>
      </c>
      <c r="S30" s="154">
        <v>7</v>
      </c>
      <c r="T30" s="155">
        <f t="shared" si="4"/>
        <v>4.0000000000000018</v>
      </c>
      <c r="U30" s="162">
        <v>34</v>
      </c>
      <c r="V30" s="163">
        <f t="shared" si="13"/>
        <v>4.200000000000002</v>
      </c>
      <c r="W30" s="164">
        <f t="shared" si="14"/>
        <v>142.80000000000007</v>
      </c>
      <c r="X30" s="174" t="s">
        <v>35</v>
      </c>
      <c r="Y30" s="175" t="s">
        <v>35</v>
      </c>
      <c r="Z30" s="176" t="s">
        <v>35</v>
      </c>
      <c r="AA30" s="177" t="s">
        <v>35</v>
      </c>
      <c r="AF30" s="39"/>
      <c r="AG30" s="40"/>
      <c r="AH30" s="39"/>
      <c r="AI30" s="41"/>
      <c r="AJ30" s="41"/>
      <c r="AK30" s="37"/>
      <c r="AL30" s="39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A8:A12"/>
    <mergeCell ref="A13:A30"/>
    <mergeCell ref="X6:AA6"/>
    <mergeCell ref="U6:W6"/>
    <mergeCell ref="I6:T6"/>
    <mergeCell ref="C6:H6"/>
    <mergeCell ref="A6:B6"/>
  </mergeCells>
  <dataValidations count="4">
    <dataValidation type="list" allowBlank="1" showInputMessage="1" showErrorMessage="1" sqref="X8:X12" xr:uid="{083436B9-5250-4C16-A271-BB4676E63EF4}">
      <formula1>competitions__product_type</formula1>
    </dataValidation>
    <dataValidation type="decimal" operator="greaterThanOrEqual" allowBlank="1" showInputMessage="1" showErrorMessage="1" sqref="D8:E12" xr:uid="{D071CBFD-3BEC-485E-B46F-02495B5D8EAC}">
      <formula1>0</formula1>
    </dataValidation>
    <dataValidation type="decimal" allowBlank="1" showInputMessage="1" showErrorMessage="1" errorTitle="Bid utilisation price" error="Price must be between 0 and the utilisation guide price" promptTitle="Bid utilisation price" prompt="Enter utilisation price bid" sqref="E13:E30" xr:uid="{825F0C06-D9A2-41D3-81FB-E7FB573C6FDA}">
      <formula1>0</formula1>
      <formula2>J13</formula2>
    </dataValidation>
    <dataValidation type="decimal" showInputMessage="1" showErrorMessage="1" errorTitle="Invalid bid capacity" error="Bid capacity cannot be more then the max capacity required. Mimimum bid capacity is 10kW ie 0.010MW" promptTitle="Bid capacity" prompt="Enter a value between 0.010MW (10kW) and the max capacity required" sqref="C8:C30" xr:uid="{41FA1FC5-4C1C-4902-A540-AFE267B60C0C}">
      <formula1>0.01</formula1>
      <formula2>I8</formula2>
    </dataValidation>
  </dataValidations>
  <pageMargins left="0.7" right="0.7" top="0.75" bottom="0.75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552a6-7d4f-4dbb-a881-f5bc67b9c2a9">
      <Terms xmlns="http://schemas.microsoft.com/office/infopath/2007/PartnerControls"/>
    </lcf76f155ced4ddcb4097134ff3c332f>
    <TaxCatchAll xmlns="7104603a-0161-4a9a-9ca4-f14e72363a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64C065DBAA742BD9F844EA87A45D0" ma:contentTypeVersion="14" ma:contentTypeDescription="Create a new document." ma:contentTypeScope="" ma:versionID="4ce460ff01f920f18c29a2a5423435cc">
  <xsd:schema xmlns:xsd="http://www.w3.org/2001/XMLSchema" xmlns:xs="http://www.w3.org/2001/XMLSchema" xmlns:p="http://schemas.microsoft.com/office/2006/metadata/properties" xmlns:ns2="d86552a6-7d4f-4dbb-a881-f5bc67b9c2a9" xmlns:ns3="7104603a-0161-4a9a-9ca4-f14e72363a1d" targetNamespace="http://schemas.microsoft.com/office/2006/metadata/properties" ma:root="true" ma:fieldsID="ef41c1d7d0d197e6bf97166b9874988d" ns2:_="" ns3:_="">
    <xsd:import namespace="d86552a6-7d4f-4dbb-a881-f5bc67b9c2a9"/>
    <xsd:import namespace="7104603a-0161-4a9a-9ca4-f14e72363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52a6-7d4f-4dbb-a881-f5bc67b9c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4603a-0161-4a9a-9ca4-f14e72363a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1cdcf2-79c5-4823-92d9-58bf03cdafef}" ma:internalName="TaxCatchAll" ma:showField="CatchAllData" ma:web="7104603a-0161-4a9a-9ca4-f14e72363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015E45-06A5-4B68-8990-867EED064695}">
  <ds:schemaRefs>
    <ds:schemaRef ds:uri="http://purl.org/dc/dcmitype/"/>
    <ds:schemaRef ds:uri="7104603a-0161-4a9a-9ca4-f14e72363a1d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86552a6-7d4f-4dbb-a881-f5bc67b9c2a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F79748-BBCA-4D4E-90AE-297F76A81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552a6-7d4f-4dbb-a881-f5bc67b9c2a9"/>
    <ds:schemaRef ds:uri="7104603a-0161-4a9a-9ca4-f14e72363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7AF15-A5C1-4F28-A2AB-43C9CC3F8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modeller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2025-09-29T15:05:17Z</dcterms:created>
  <dcterms:modified xsi:type="dcterms:W3CDTF">2026-01-06T13:51:17Z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0x01010093B64C065DBAA742BD9F844EA87A45D0</vt:lpwstr>
  </property>
</Properties>
</file>