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401" documentId="8_{3404A2C9-BFB9-4E1F-9ABB-4EE7DC1A21CF}" xr6:coauthVersionLast="47" xr6:coauthVersionMax="47" xr10:uidLastSave="{EE06821B-1B0E-4E93-81BC-57ECB74BF6A5}"/>
  <bookViews>
    <workbookView xWindow="22932" yWindow="-108" windowWidth="23256" windowHeight="12456" xr2:uid="{00000000-000D-0000-FFFF-FFFF00000000}"/>
  </bookViews>
  <sheets>
    <sheet name="bid modeller" sheetId="2" r:id="rId1"/>
  </sheets>
  <definedNames>
    <definedName name="_xlnm._FilterDatabase" localSheetId="0" hidden="1">'bid modeller'!$A$7:$Y$32</definedName>
    <definedName name="competitions__competition_type">#REF!</definedName>
    <definedName name="competitions__fixed_price">#REF!</definedName>
    <definedName name="competitions__max_connection_voltage">#REF!</definedName>
    <definedName name="competitions__min_connection_voltage">#REF!</definedName>
    <definedName name="competitions__need_type">#REF!</definedName>
    <definedName name="competitions__power_type">#REF!</definedName>
    <definedName name="competitions__product_type">#REF!</definedName>
    <definedName name="service_windows__holiday_handl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" l="1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2" i="2"/>
  <c r="J23" i="2"/>
  <c r="J24" i="2"/>
  <c r="J25" i="2"/>
  <c r="J26" i="2"/>
  <c r="J27" i="2"/>
  <c r="J28" i="2"/>
  <c r="J29" i="2"/>
  <c r="J30" i="2"/>
  <c r="J31" i="2"/>
  <c r="J32" i="2"/>
  <c r="J21" i="2"/>
  <c r="T32" i="2"/>
  <c r="U32" i="2" s="1"/>
  <c r="T31" i="2"/>
  <c r="U31" i="2" s="1"/>
  <c r="T30" i="2"/>
  <c r="U30" i="2" s="1"/>
  <c r="T29" i="2"/>
  <c r="U29" i="2" s="1"/>
  <c r="V20" i="2"/>
  <c r="W20" i="2" s="1"/>
  <c r="X20" i="2" s="1"/>
  <c r="V19" i="2"/>
  <c r="W19" i="2" s="1"/>
  <c r="X19" i="2" s="1"/>
  <c r="V18" i="2"/>
  <c r="W18" i="2" s="1"/>
  <c r="X18" i="2" s="1"/>
  <c r="V17" i="2"/>
  <c r="W17" i="2" s="1"/>
  <c r="X17" i="2" s="1"/>
  <c r="V16" i="2"/>
  <c r="W16" i="2" s="1"/>
  <c r="X16" i="2" s="1"/>
  <c r="V15" i="2"/>
  <c r="W15" i="2" s="1"/>
  <c r="X15" i="2" s="1"/>
  <c r="V14" i="2"/>
  <c r="W14" i="2" s="1"/>
  <c r="X14" i="2" s="1"/>
  <c r="V13" i="2"/>
  <c r="W13" i="2" s="1"/>
  <c r="X13" i="2" s="1"/>
  <c r="V12" i="2"/>
  <c r="W12" i="2" s="1"/>
  <c r="X12" i="2" s="1"/>
  <c r="V11" i="2"/>
  <c r="W11" i="2" s="1"/>
  <c r="X11" i="2" s="1"/>
  <c r="V10" i="2"/>
  <c r="W10" i="2" s="1"/>
  <c r="X10" i="2" s="1"/>
  <c r="V9" i="2"/>
  <c r="W9" i="2" s="1"/>
  <c r="X9" i="2" s="1"/>
  <c r="V8" i="2"/>
  <c r="W8" i="2" s="1"/>
  <c r="X8" i="2" s="1"/>
  <c r="T28" i="2"/>
  <c r="U28" i="2" s="1"/>
  <c r="T27" i="2"/>
  <c r="U27" i="2" s="1"/>
  <c r="T26" i="2"/>
  <c r="U26" i="2" s="1"/>
  <c r="T25" i="2"/>
  <c r="U25" i="2" s="1"/>
  <c r="T24" i="2"/>
  <c r="U24" i="2" s="1"/>
  <c r="T23" i="2"/>
  <c r="U23" i="2" s="1"/>
  <c r="T22" i="2"/>
  <c r="U22" i="2" s="1"/>
  <c r="T21" i="2"/>
  <c r="U21" i="2" s="1"/>
  <c r="F20" i="2" l="1"/>
  <c r="F14" i="2"/>
  <c r="H14" i="2" s="1"/>
  <c r="F13" i="2"/>
  <c r="H13" i="2" s="1"/>
  <c r="F12" i="2"/>
  <c r="H12" i="2" s="1"/>
  <c r="F19" i="2"/>
  <c r="H19" i="2" s="1"/>
  <c r="F18" i="2"/>
  <c r="H18" i="2" s="1"/>
  <c r="F9" i="2"/>
  <c r="H9" i="2" s="1"/>
  <c r="F16" i="2"/>
  <c r="H16" i="2" s="1"/>
  <c r="F8" i="2"/>
  <c r="H8" i="2" s="1"/>
  <c r="F11" i="2"/>
  <c r="H11" i="2" s="1"/>
  <c r="F10" i="2"/>
  <c r="H10" i="2" s="1"/>
  <c r="F17" i="2"/>
  <c r="H17" i="2" s="1"/>
  <c r="F15" i="2"/>
  <c r="H15" i="2" s="1"/>
  <c r="G17" i="2"/>
  <c r="G18" i="2"/>
  <c r="G14" i="2"/>
  <c r="G13" i="2"/>
  <c r="G10" i="2"/>
  <c r="G9" i="2"/>
  <c r="G16" i="2"/>
  <c r="G15" i="2"/>
  <c r="G12" i="2"/>
  <c r="G8" i="2"/>
  <c r="G19" i="2"/>
  <c r="G11" i="2"/>
  <c r="G21" i="2"/>
  <c r="G22" i="2"/>
  <c r="G25" i="2"/>
  <c r="G29" i="2"/>
  <c r="G32" i="2"/>
  <c r="G26" i="2"/>
  <c r="G24" i="2"/>
  <c r="G27" i="2"/>
  <c r="G28" i="2"/>
  <c r="G30" i="2"/>
  <c r="G23" i="2"/>
  <c r="G31" i="2"/>
  <c r="G20" i="2" l="1"/>
  <c r="H20" i="2"/>
</calcChain>
</file>

<file path=xl/sharedStrings.xml><?xml version="1.0" encoding="utf-8"?>
<sst xmlns="http://schemas.openxmlformats.org/spreadsheetml/2006/main" count="358" uniqueCount="68">
  <si>
    <t>Competition Name</t>
  </si>
  <si>
    <t>Wetherby - Audby Lane</t>
  </si>
  <si>
    <t>Stocksbridge - Wheatacre Road</t>
  </si>
  <si>
    <t>Scunthorpe - Crowle</t>
  </si>
  <si>
    <t>Doncaster - Yarborough Terrace</t>
  </si>
  <si>
    <t>Scheduled Utilisation</t>
  </si>
  <si>
    <t>Bradford - Thornbury Avenue</t>
  </si>
  <si>
    <t>Hartlepool - Chaucer Avenue</t>
  </si>
  <si>
    <t>North Shields - Broadway Tynemouth</t>
  </si>
  <si>
    <t>Budget info for SU product competitions</t>
  </si>
  <si>
    <t>Budget info for SAOU product competitions</t>
  </si>
  <si>
    <t>Weekday Evening</t>
  </si>
  <si>
    <t>Service Period Name</t>
  </si>
  <si>
    <t>Service Period Start</t>
  </si>
  <si>
    <t>Service Period End (date is exclusive)</t>
  </si>
  <si>
    <t>Window Name</t>
  </si>
  <si>
    <t>Window Start Time</t>
  </si>
  <si>
    <t>Window End Time</t>
  </si>
  <si>
    <t>Maximum Capacity Required</t>
  </si>
  <si>
    <t>Product</t>
  </si>
  <si>
    <t>Utilisation guide price £/MWh</t>
  </si>
  <si>
    <t>MWh utilisation</t>
  </si>
  <si>
    <t>Available budget</t>
  </si>
  <si>
    <t>MWh availability</t>
  </si>
  <si>
    <t xml:space="preserve">Available budget </t>
  </si>
  <si>
    <t>Maximum effective price £/MWh</t>
  </si>
  <si>
    <t>2025 wk 45</t>
  </si>
  <si>
    <t>2025-11-03</t>
  </si>
  <si>
    <t>2025-11-10</t>
  </si>
  <si>
    <t>Everyday - evening</t>
  </si>
  <si>
    <t>16:00</t>
  </si>
  <si>
    <t>20:00</t>
  </si>
  <si>
    <t>n/a</t>
  </si>
  <si>
    <t>2025 wk 46</t>
  </si>
  <si>
    <t>2025-11-17</t>
  </si>
  <si>
    <t>2025 wk 47</t>
  </si>
  <si>
    <t>2025-11-24</t>
  </si>
  <si>
    <t>2025 wk 48</t>
  </si>
  <si>
    <t>2025-12-01</t>
  </si>
  <si>
    <t>Weekday Daytime</t>
  </si>
  <si>
    <t>08:00</t>
  </si>
  <si>
    <t>19:00</t>
  </si>
  <si>
    <t>Weekend Evening</t>
  </si>
  <si>
    <t>16:30</t>
  </si>
  <si>
    <t>19:30</t>
  </si>
  <si>
    <t>18:30</t>
  </si>
  <si>
    <t>Everyday - afternoon</t>
  </si>
  <si>
    <t>Weekend Afternoon</t>
  </si>
  <si>
    <t>Weekday Afternoon</t>
  </si>
  <si>
    <t>Bid capacity (MW)</t>
  </si>
  <si>
    <t>Utilisation bid price £/MWh</t>
  </si>
  <si>
    <t>Availability bid price £/MWh</t>
  </si>
  <si>
    <t>Uilisation guide price £/MWh</t>
  </si>
  <si>
    <t>Potential revenue * £</t>
  </si>
  <si>
    <t>Enter bid prices and capacities in the yellow boxes to model potential revenue</t>
  </si>
  <si>
    <t>Competition details</t>
  </si>
  <si>
    <t>Bid modelling</t>
  </si>
  <si>
    <t>Modeller assumes bidding for the full window duration</t>
  </si>
  <si>
    <t>Mon-Fri</t>
  </si>
  <si>
    <t>Sat,Sun</t>
  </si>
  <si>
    <t>Mon-Sun</t>
  </si>
  <si>
    <t>Service Days (Public holidays included)</t>
  </si>
  <si>
    <t>Northern Powergrid October 2025 Tender</t>
  </si>
  <si>
    <t>See section 2.2.3 of the Instructions to Bidders document for information on the 'effective price' for the "Operational Utilisation and Scheduled Availability" product</t>
  </si>
  <si>
    <t>Effective Price £/MWh</t>
  </si>
  <si>
    <r>
      <rPr>
        <b/>
        <sz val="11"/>
        <color theme="1"/>
        <rFont val="Aptos Narrow"/>
        <family val="2"/>
        <scheme val="minor"/>
      </rPr>
      <t>Operational Utilisation &amp; Scheduled Availability</t>
    </r>
    <r>
      <rPr>
        <sz val="11"/>
        <color theme="1"/>
        <rFont val="Aptos Narrow"/>
        <family val="2"/>
        <scheme val="minor"/>
      </rPr>
      <t xml:space="preserve"> 
based on anticipated utilisation rate of 60%</t>
    </r>
  </si>
  <si>
    <t>Warning message</t>
  </si>
  <si>
    <t>Anticipated MWh utilisation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</si>
</sst>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&quot;£&quot;#,##0.0"/>
    <numFmt numFmtId="167" formatCode="&quot;£&quot;#,##0"/>
    <numFmt numFmtId="168" formatCode="&quot;£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 tint="-0.34998626667073579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rgb="FFBFBFB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left"/>
    </xf>
    <xf numFmtId="3" fontId="0" fillId="0" borderId="0" xfId="0" applyNumberFormat="1"/>
    <xf numFmtId="168" fontId="4" fillId="2" borderId="0" xfId="0" applyNumberFormat="1" applyFont="1" applyFill="1" applyAlignment="1">
      <alignment horizontal="right" wrapText="1"/>
    </xf>
    <xf numFmtId="0" fontId="0" fillId="0" borderId="2" xfId="0" applyBorder="1"/>
    <xf numFmtId="168" fontId="0" fillId="0" borderId="2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0" fillId="0" borderId="7" xfId="0" applyBorder="1"/>
    <xf numFmtId="168" fontId="0" fillId="0" borderId="7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8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/>
    </xf>
    <xf numFmtId="168" fontId="5" fillId="0" borderId="7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164" fontId="4" fillId="2" borderId="4" xfId="0" applyNumberFormat="1" applyFont="1" applyFill="1" applyBorder="1" applyAlignment="1">
      <alignment horizontal="right" wrapText="1"/>
    </xf>
    <xf numFmtId="168" fontId="4" fillId="2" borderId="5" xfId="0" applyNumberFormat="1" applyFont="1" applyFill="1" applyBorder="1" applyAlignment="1">
      <alignment horizontal="left" wrapText="1"/>
    </xf>
    <xf numFmtId="168" fontId="0" fillId="0" borderId="3" xfId="0" applyNumberFormat="1" applyBorder="1" applyAlignment="1">
      <alignment horizontal="left"/>
    </xf>
    <xf numFmtId="168" fontId="0" fillId="0" borderId="5" xfId="0" applyNumberFormat="1" applyBorder="1" applyAlignment="1">
      <alignment horizontal="left"/>
    </xf>
    <xf numFmtId="168" fontId="5" fillId="0" borderId="3" xfId="0" applyNumberFormat="1" applyFont="1" applyBorder="1" applyAlignment="1">
      <alignment horizontal="left"/>
    </xf>
    <xf numFmtId="168" fontId="5" fillId="0" borderId="5" xfId="0" applyNumberFormat="1" applyFont="1" applyBorder="1" applyAlignment="1">
      <alignment horizontal="left"/>
    </xf>
    <xf numFmtId="168" fontId="5" fillId="0" borderId="8" xfId="0" applyNumberFormat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164" fontId="0" fillId="0" borderId="1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6" fillId="0" borderId="0" xfId="0" applyFont="1"/>
    <xf numFmtId="164" fontId="7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Border="1"/>
    <xf numFmtId="0" fontId="5" fillId="0" borderId="1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67" fontId="0" fillId="0" borderId="12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7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7" fontId="0" fillId="0" borderId="13" xfId="0" applyNumberFormat="1" applyBorder="1" applyAlignment="1">
      <alignment horizontal="right"/>
    </xf>
    <xf numFmtId="0" fontId="1" fillId="3" borderId="4" xfId="0" applyFont="1" applyFill="1" applyBorder="1" applyAlignment="1">
      <alignment horizontal="right" wrapText="1"/>
    </xf>
    <xf numFmtId="165" fontId="3" fillId="4" borderId="0" xfId="0" applyNumberFormat="1" applyFont="1" applyFill="1" applyBorder="1" applyAlignment="1">
      <alignment horizontal="right" wrapText="1"/>
    </xf>
    <xf numFmtId="167" fontId="3" fillId="4" borderId="11" xfId="0" applyNumberFormat="1" applyFont="1" applyFill="1" applyBorder="1" applyAlignment="1">
      <alignment horizontal="right" wrapText="1"/>
    </xf>
    <xf numFmtId="165" fontId="1" fillId="3" borderId="0" xfId="0" applyNumberFormat="1" applyFont="1" applyFill="1" applyBorder="1" applyAlignment="1">
      <alignment horizontal="right" wrapText="1"/>
    </xf>
    <xf numFmtId="3" fontId="1" fillId="3" borderId="0" xfId="0" applyNumberFormat="1" applyFont="1" applyFill="1" applyBorder="1" applyAlignment="1">
      <alignment horizontal="right" wrapText="1"/>
    </xf>
    <xf numFmtId="3" fontId="1" fillId="3" borderId="5" xfId="0" applyNumberFormat="1" applyFont="1" applyFill="1" applyBorder="1" applyAlignment="1">
      <alignment horizontal="right" wrapText="1"/>
    </xf>
    <xf numFmtId="164" fontId="0" fillId="5" borderId="1" xfId="0" applyNumberFormat="1" applyFill="1" applyBorder="1" applyAlignment="1" applyProtection="1">
      <alignment horizontal="right"/>
      <protection locked="0"/>
    </xf>
    <xf numFmtId="168" fontId="0" fillId="5" borderId="2" xfId="0" applyNumberFormat="1" applyFill="1" applyBorder="1" applyAlignment="1" applyProtection="1">
      <alignment horizontal="right"/>
      <protection locked="0"/>
    </xf>
    <xf numFmtId="164" fontId="0" fillId="5" borderId="4" xfId="0" applyNumberFormat="1" applyFill="1" applyBorder="1" applyAlignment="1" applyProtection="1">
      <alignment horizontal="right"/>
      <protection locked="0"/>
    </xf>
    <xf numFmtId="164" fontId="0" fillId="5" borderId="6" xfId="0" applyNumberFormat="1" applyFill="1" applyBorder="1" applyAlignment="1" applyProtection="1">
      <alignment horizontal="right"/>
      <protection locked="0"/>
    </xf>
    <xf numFmtId="168" fontId="0" fillId="5" borderId="7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64" fontId="0" fillId="5" borderId="17" xfId="0" applyNumberFormat="1" applyFill="1" applyBorder="1" applyAlignment="1" applyProtection="1">
      <alignment horizontal="right"/>
      <protection locked="0"/>
    </xf>
    <xf numFmtId="168" fontId="0" fillId="5" borderId="9" xfId="0" applyNumberFormat="1" applyFill="1" applyBorder="1" applyAlignment="1" applyProtection="1">
      <alignment horizontal="right"/>
      <protection locked="0"/>
    </xf>
    <xf numFmtId="168" fontId="0" fillId="0" borderId="9" xfId="0" applyNumberFormat="1" applyBorder="1" applyAlignment="1">
      <alignment horizontal="right"/>
    </xf>
    <xf numFmtId="168" fontId="0" fillId="0" borderId="18" xfId="0" applyNumberFormat="1" applyBorder="1" applyAlignment="1">
      <alignment horizontal="left"/>
    </xf>
    <xf numFmtId="164" fontId="0" fillId="0" borderId="17" xfId="0" applyNumberForma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9" xfId="0" applyBorder="1"/>
    <xf numFmtId="0" fontId="5" fillId="0" borderId="17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0" fillId="0" borderId="19" xfId="0" applyBorder="1"/>
    <xf numFmtId="164" fontId="0" fillId="5" borderId="20" xfId="0" applyNumberFormat="1" applyFill="1" applyBorder="1" applyAlignment="1" applyProtection="1">
      <alignment horizontal="right"/>
      <protection locked="0"/>
    </xf>
    <xf numFmtId="168" fontId="0" fillId="5" borderId="14" xfId="0" applyNumberFormat="1" applyFill="1" applyBorder="1" applyAlignment="1" applyProtection="1">
      <alignment horizontal="right"/>
      <protection locked="0"/>
    </xf>
    <xf numFmtId="168" fontId="0" fillId="0" borderId="14" xfId="0" applyNumberFormat="1" applyBorder="1" applyAlignment="1">
      <alignment horizontal="right"/>
    </xf>
    <xf numFmtId="168" fontId="0" fillId="0" borderId="21" xfId="0" applyNumberFormat="1" applyBorder="1" applyAlignment="1">
      <alignment horizontal="left"/>
    </xf>
    <xf numFmtId="164" fontId="0" fillId="0" borderId="20" xfId="0" applyNumberForma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4" xfId="0" applyBorder="1"/>
    <xf numFmtId="0" fontId="5" fillId="0" borderId="20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0" fillId="0" borderId="22" xfId="0" applyBorder="1"/>
    <xf numFmtId="168" fontId="0" fillId="5" borderId="0" xfId="0" applyNumberFormat="1" applyFill="1" applyBorder="1" applyAlignment="1" applyProtection="1">
      <alignment horizontal="right"/>
      <protection locked="0"/>
    </xf>
    <xf numFmtId="168" fontId="0" fillId="0" borderId="0" xfId="0" applyNumberForma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168" fontId="5" fillId="0" borderId="0" xfId="0" applyNumberFormat="1" applyFont="1" applyBorder="1" applyAlignment="1">
      <alignment horizontal="right"/>
    </xf>
    <xf numFmtId="168" fontId="5" fillId="0" borderId="9" xfId="0" applyNumberFormat="1" applyFont="1" applyBorder="1" applyAlignment="1">
      <alignment horizontal="right"/>
    </xf>
    <xf numFmtId="168" fontId="5" fillId="0" borderId="18" xfId="0" applyNumberFormat="1" applyFont="1" applyBorder="1" applyAlignment="1">
      <alignment horizontal="left"/>
    </xf>
    <xf numFmtId="0" fontId="0" fillId="0" borderId="17" xfId="0" applyBorder="1" applyAlignment="1">
      <alignment horizontal="right"/>
    </xf>
    <xf numFmtId="167" fontId="0" fillId="0" borderId="10" xfId="0" applyNumberForma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8" fontId="5" fillId="0" borderId="14" xfId="0" applyNumberFormat="1" applyFont="1" applyBorder="1" applyAlignment="1">
      <alignment horizontal="right"/>
    </xf>
    <xf numFmtId="168" fontId="5" fillId="0" borderId="21" xfId="0" applyNumberFormat="1" applyFont="1" applyBorder="1" applyAlignment="1">
      <alignment horizontal="left"/>
    </xf>
    <xf numFmtId="0" fontId="0" fillId="0" borderId="20" xfId="0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0" fontId="0" fillId="0" borderId="23" xfId="0" applyBorder="1"/>
    <xf numFmtId="3" fontId="0" fillId="0" borderId="21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166" fontId="5" fillId="0" borderId="18" xfId="0" applyNumberFormat="1" applyFont="1" applyBorder="1" applyAlignment="1">
      <alignment horizontal="right"/>
    </xf>
    <xf numFmtId="166" fontId="5" fillId="0" borderId="21" xfId="0" applyNumberFormat="1" applyFont="1" applyBorder="1" applyAlignment="1">
      <alignment horizontal="right"/>
    </xf>
    <xf numFmtId="0" fontId="3" fillId="6" borderId="1" xfId="0" applyFont="1" applyFill="1" applyBorder="1" applyAlignment="1">
      <alignment wrapText="1"/>
    </xf>
    <xf numFmtId="0" fontId="3" fillId="6" borderId="3" xfId="0" applyFont="1" applyFill="1" applyBorder="1" applyAlignment="1">
      <alignment wrapText="1"/>
    </xf>
    <xf numFmtId="164" fontId="3" fillId="6" borderId="4" xfId="0" applyNumberFormat="1" applyFont="1" applyFill="1" applyBorder="1" applyAlignment="1">
      <alignment horizontal="right" wrapText="1"/>
    </xf>
    <xf numFmtId="3" fontId="3" fillId="6" borderId="0" xfId="0" applyNumberFormat="1" applyFont="1" applyFill="1" applyAlignment="1">
      <alignment horizontal="right" wrapText="1"/>
    </xf>
    <xf numFmtId="0" fontId="3" fillId="6" borderId="0" xfId="0" applyFont="1" applyFill="1" applyAlignment="1">
      <alignment horizontal="right" wrapText="1"/>
    </xf>
    <xf numFmtId="0" fontId="3" fillId="6" borderId="0" xfId="0" applyFont="1" applyFill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Border="1" applyAlignment="1">
      <alignment wrapText="1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FFAAAA"/>
          <bgColor rgb="FFFFAAAA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EFA3-3ACD-4EBD-AD7F-535FE2CC8723}">
  <dimension ref="A1:Y32"/>
  <sheetViews>
    <sheetView tabSelected="1" zoomScale="70" zoomScaleNormal="7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A4" sqref="A4"/>
    </sheetView>
  </sheetViews>
  <sheetFormatPr defaultRowHeight="14.4" x14ac:dyDescent="0.3"/>
  <cols>
    <col min="1" max="1" width="13.33203125" style="1" customWidth="1"/>
    <col min="2" max="2" width="35.21875" customWidth="1"/>
    <col min="3" max="3" width="9.21875" style="7" customWidth="1"/>
    <col min="4" max="5" width="10.6640625" style="8" customWidth="1"/>
    <col min="6" max="6" width="11.44140625" style="8" customWidth="1"/>
    <col min="7" max="7" width="15.21875" style="8" customWidth="1"/>
    <col min="8" max="8" width="51.5546875" style="10" customWidth="1"/>
    <col min="9" max="9" width="9.6640625" style="7" customWidth="1"/>
    <col min="10" max="11" width="9.6640625" style="5" customWidth="1"/>
    <col min="12" max="12" width="14.88671875" style="3" customWidth="1"/>
    <col min="13" max="13" width="14.88671875" style="9" customWidth="1"/>
    <col min="14" max="14" width="11.88671875" style="9" customWidth="1"/>
    <col min="15" max="15" width="20.77734375" customWidth="1"/>
    <col min="16" max="17" width="8.21875" customWidth="1"/>
    <col min="18" max="18" width="12.44140625" customWidth="1"/>
    <col min="19" max="19" width="11.88671875" style="3" customWidth="1"/>
    <col min="20" max="20" width="11.88671875" style="2" customWidth="1"/>
    <col min="21" max="21" width="11.88671875" style="4" customWidth="1"/>
    <col min="22" max="23" width="10.88671875" style="2" customWidth="1"/>
    <col min="24" max="25" width="10.88671875" style="5" customWidth="1"/>
  </cols>
  <sheetData>
    <row r="1" spans="1:25" s="66" customFormat="1" ht="18" x14ac:dyDescent="0.35">
      <c r="A1" s="59" t="s">
        <v>54</v>
      </c>
      <c r="B1" s="60"/>
      <c r="C1" s="61"/>
      <c r="D1" s="61"/>
      <c r="E1" s="61"/>
      <c r="F1" s="61"/>
      <c r="G1" s="62"/>
      <c r="H1" s="60"/>
      <c r="I1" s="63"/>
      <c r="J1" s="63"/>
      <c r="K1" s="64"/>
      <c r="L1" s="65"/>
      <c r="M1" s="65"/>
      <c r="R1" s="64"/>
      <c r="S1" s="67"/>
      <c r="T1" s="68"/>
      <c r="U1" s="67"/>
      <c r="V1" s="67"/>
      <c r="W1" s="63"/>
      <c r="X1" s="63"/>
    </row>
    <row r="2" spans="1:25" s="59" customFormat="1" ht="18" x14ac:dyDescent="0.35">
      <c r="A2" s="69" t="s">
        <v>57</v>
      </c>
      <c r="B2" s="70"/>
      <c r="C2" s="71"/>
      <c r="D2" s="71"/>
      <c r="E2" s="71"/>
      <c r="F2" s="71"/>
      <c r="G2" s="69"/>
      <c r="H2" s="70"/>
      <c r="I2" s="72"/>
      <c r="J2" s="72"/>
      <c r="K2" s="73"/>
      <c r="L2" s="74"/>
      <c r="M2" s="74"/>
      <c r="R2" s="73"/>
      <c r="S2" s="75"/>
      <c r="T2" s="76"/>
      <c r="U2" s="75"/>
      <c r="V2" s="75"/>
      <c r="W2" s="72"/>
      <c r="X2" s="72"/>
    </row>
    <row r="3" spans="1:25" s="59" customFormat="1" ht="18" x14ac:dyDescent="0.35">
      <c r="A3" s="69" t="s">
        <v>63</v>
      </c>
      <c r="B3" s="70"/>
      <c r="C3" s="71"/>
      <c r="D3" s="71"/>
      <c r="E3" s="71"/>
      <c r="F3" s="71"/>
      <c r="G3" s="69"/>
      <c r="H3" s="70"/>
      <c r="I3" s="72"/>
      <c r="J3" s="72"/>
      <c r="K3" s="73"/>
      <c r="L3" s="74"/>
      <c r="M3" s="74"/>
      <c r="R3" s="73"/>
      <c r="S3" s="75"/>
      <c r="T3" s="76"/>
      <c r="U3" s="75"/>
      <c r="V3" s="75"/>
      <c r="W3" s="72"/>
      <c r="X3" s="72"/>
    </row>
    <row r="4" spans="1:25" x14ac:dyDescent="0.3">
      <c r="A4" s="10"/>
      <c r="B4" s="7"/>
      <c r="C4" s="8"/>
      <c r="G4" s="10"/>
      <c r="H4" s="7"/>
      <c r="I4" s="5"/>
      <c r="K4" s="3"/>
      <c r="L4" s="9"/>
      <c r="N4"/>
      <c r="R4" s="3"/>
      <c r="S4" s="2"/>
      <c r="T4" s="4"/>
      <c r="U4" s="2"/>
      <c r="W4" s="5"/>
      <c r="Y4"/>
    </row>
    <row r="5" spans="1:25" ht="15" thickBot="1" x14ac:dyDescent="0.35">
      <c r="A5" s="12"/>
      <c r="B5" s="11"/>
      <c r="C5" s="13"/>
      <c r="D5" s="14"/>
      <c r="E5" s="14"/>
      <c r="F5" s="14"/>
      <c r="G5" s="14"/>
      <c r="H5" s="15"/>
      <c r="I5"/>
      <c r="K5" s="16"/>
      <c r="S5"/>
      <c r="T5"/>
      <c r="U5"/>
      <c r="V5"/>
      <c r="W5"/>
      <c r="X5"/>
      <c r="Y5"/>
    </row>
    <row r="6" spans="1:25" ht="29.4" customHeight="1" thickBot="1" x14ac:dyDescent="0.55000000000000004">
      <c r="A6" s="82" t="s">
        <v>62</v>
      </c>
      <c r="B6" s="83"/>
      <c r="C6" s="173" t="s">
        <v>56</v>
      </c>
      <c r="D6" s="174"/>
      <c r="E6" s="174"/>
      <c r="F6" s="174"/>
      <c r="G6" s="174"/>
      <c r="H6" s="175"/>
      <c r="I6" s="165" t="s">
        <v>55</v>
      </c>
      <c r="J6" s="166"/>
      <c r="K6" s="166"/>
      <c r="L6" s="166"/>
      <c r="M6" s="166"/>
      <c r="N6" s="166"/>
      <c r="O6" s="166"/>
      <c r="P6" s="166"/>
      <c r="Q6" s="166"/>
      <c r="R6" s="167"/>
      <c r="S6" s="168" t="s">
        <v>9</v>
      </c>
      <c r="T6" s="169"/>
      <c r="U6" s="170"/>
      <c r="V6" s="171" t="s">
        <v>10</v>
      </c>
      <c r="W6" s="169"/>
      <c r="X6" s="169"/>
      <c r="Y6" s="172"/>
    </row>
    <row r="7" spans="1:25" s="6" customFormat="1" ht="58.2" thickBot="1" x14ac:dyDescent="0.35">
      <c r="A7" s="157" t="s">
        <v>19</v>
      </c>
      <c r="B7" s="158" t="s">
        <v>0</v>
      </c>
      <c r="C7" s="42" t="s">
        <v>49</v>
      </c>
      <c r="D7" s="17" t="s">
        <v>51</v>
      </c>
      <c r="E7" s="17" t="s">
        <v>50</v>
      </c>
      <c r="F7" s="17" t="s">
        <v>64</v>
      </c>
      <c r="G7" s="17" t="s">
        <v>53</v>
      </c>
      <c r="H7" s="43" t="s">
        <v>66</v>
      </c>
      <c r="I7" s="159" t="s">
        <v>18</v>
      </c>
      <c r="J7" s="160" t="s">
        <v>52</v>
      </c>
      <c r="K7" s="160" t="s">
        <v>25</v>
      </c>
      <c r="L7" s="161" t="s">
        <v>12</v>
      </c>
      <c r="M7" s="162" t="s">
        <v>13</v>
      </c>
      <c r="N7" s="162" t="s">
        <v>14</v>
      </c>
      <c r="O7" s="163" t="s">
        <v>15</v>
      </c>
      <c r="P7" s="163" t="s">
        <v>16</v>
      </c>
      <c r="Q7" s="163" t="s">
        <v>17</v>
      </c>
      <c r="R7" s="164" t="s">
        <v>61</v>
      </c>
      <c r="S7" s="96" t="s">
        <v>20</v>
      </c>
      <c r="T7" s="97" t="s">
        <v>21</v>
      </c>
      <c r="U7" s="98" t="s">
        <v>22</v>
      </c>
      <c r="V7" s="99" t="s">
        <v>23</v>
      </c>
      <c r="W7" s="99" t="s">
        <v>67</v>
      </c>
      <c r="X7" s="100" t="s">
        <v>24</v>
      </c>
      <c r="Y7" s="101" t="s">
        <v>25</v>
      </c>
    </row>
    <row r="8" spans="1:25" x14ac:dyDescent="0.3">
      <c r="A8" s="77" t="s">
        <v>65</v>
      </c>
      <c r="B8" s="152" t="s">
        <v>1</v>
      </c>
      <c r="C8" s="102"/>
      <c r="D8" s="103"/>
      <c r="E8" s="103"/>
      <c r="F8" s="19">
        <f t="shared" ref="F8:F20" si="0">(V8*D8+W8*E8)/W8</f>
        <v>0</v>
      </c>
      <c r="G8" s="19">
        <f t="shared" ref="G8:G19" si="1">V8*D8+W8*E8</f>
        <v>0</v>
      </c>
      <c r="H8" s="44" t="str">
        <f t="shared" ref="H8:H20" si="2">IF(F8&gt;Y8,"Effective price of bid higher than maximum effective price"," ")</f>
        <v xml:space="preserve"> </v>
      </c>
      <c r="I8" s="51">
        <v>0.9</v>
      </c>
      <c r="J8" s="20" t="str">
        <f t="shared" ref="J8:J20" si="3">S8</f>
        <v>n/a</v>
      </c>
      <c r="K8" s="21">
        <f t="shared" ref="K8:K32" si="4">Y8</f>
        <v>325</v>
      </c>
      <c r="L8" s="22" t="s">
        <v>35</v>
      </c>
      <c r="M8" s="23" t="s">
        <v>34</v>
      </c>
      <c r="N8" s="23" t="s">
        <v>36</v>
      </c>
      <c r="O8" s="18" t="s">
        <v>39</v>
      </c>
      <c r="P8" s="18" t="s">
        <v>40</v>
      </c>
      <c r="Q8" s="18" t="s">
        <v>41</v>
      </c>
      <c r="R8" s="18" t="s">
        <v>58</v>
      </c>
      <c r="S8" s="54" t="s">
        <v>32</v>
      </c>
      <c r="T8" s="24" t="s">
        <v>32</v>
      </c>
      <c r="U8" s="85" t="s">
        <v>32</v>
      </c>
      <c r="V8" s="25">
        <f>11*5*I8</f>
        <v>49.5</v>
      </c>
      <c r="W8" s="25">
        <f t="shared" ref="W8:W20" si="5">0.6*V8</f>
        <v>29.7</v>
      </c>
      <c r="X8" s="21">
        <f t="shared" ref="X8:X20" si="6">Y8*W8</f>
        <v>9652.5</v>
      </c>
      <c r="Y8" s="26">
        <v>325</v>
      </c>
    </row>
    <row r="9" spans="1:25" x14ac:dyDescent="0.3">
      <c r="A9" s="78"/>
      <c r="B9" s="122" t="s">
        <v>1</v>
      </c>
      <c r="C9" s="123"/>
      <c r="D9" s="124"/>
      <c r="E9" s="124"/>
      <c r="F9" s="125">
        <f t="shared" si="0"/>
        <v>0</v>
      </c>
      <c r="G9" s="125">
        <f t="shared" si="1"/>
        <v>0</v>
      </c>
      <c r="H9" s="126" t="str">
        <f t="shared" si="2"/>
        <v xml:space="preserve"> </v>
      </c>
      <c r="I9" s="127">
        <v>1.4</v>
      </c>
      <c r="J9" s="128" t="str">
        <f t="shared" si="3"/>
        <v>n/a</v>
      </c>
      <c r="K9" s="129">
        <f t="shared" si="4"/>
        <v>325</v>
      </c>
      <c r="L9" s="130" t="s">
        <v>37</v>
      </c>
      <c r="M9" s="131" t="s">
        <v>36</v>
      </c>
      <c r="N9" s="131" t="s">
        <v>38</v>
      </c>
      <c r="O9" s="132" t="s">
        <v>39</v>
      </c>
      <c r="P9" s="132" t="s">
        <v>40</v>
      </c>
      <c r="Q9" s="132" t="s">
        <v>41</v>
      </c>
      <c r="R9" s="132" t="s">
        <v>58</v>
      </c>
      <c r="S9" s="133" t="s">
        <v>32</v>
      </c>
      <c r="T9" s="134" t="s">
        <v>32</v>
      </c>
      <c r="U9" s="135" t="s">
        <v>32</v>
      </c>
      <c r="V9" s="91">
        <f>11*5*I9</f>
        <v>77</v>
      </c>
      <c r="W9" s="91">
        <f t="shared" si="5"/>
        <v>46.199999999999996</v>
      </c>
      <c r="X9" s="129">
        <f t="shared" si="6"/>
        <v>15014.999999999998</v>
      </c>
      <c r="Y9" s="153">
        <v>325</v>
      </c>
    </row>
    <row r="10" spans="1:25" x14ac:dyDescent="0.3">
      <c r="A10" s="78"/>
      <c r="B10" s="107" t="s">
        <v>3</v>
      </c>
      <c r="C10" s="108"/>
      <c r="D10" s="109"/>
      <c r="E10" s="109"/>
      <c r="F10" s="110">
        <f t="shared" si="0"/>
        <v>0</v>
      </c>
      <c r="G10" s="110">
        <f t="shared" si="1"/>
        <v>0</v>
      </c>
      <c r="H10" s="111" t="str">
        <f t="shared" si="2"/>
        <v xml:space="preserve"> </v>
      </c>
      <c r="I10" s="112">
        <v>0.2</v>
      </c>
      <c r="J10" s="113" t="str">
        <f t="shared" si="3"/>
        <v>n/a</v>
      </c>
      <c r="K10" s="114">
        <f t="shared" si="4"/>
        <v>1510</v>
      </c>
      <c r="L10" s="115" t="s">
        <v>33</v>
      </c>
      <c r="M10" s="116" t="s">
        <v>28</v>
      </c>
      <c r="N10" s="116" t="s">
        <v>34</v>
      </c>
      <c r="O10" s="117" t="s">
        <v>42</v>
      </c>
      <c r="P10" s="117" t="s">
        <v>43</v>
      </c>
      <c r="Q10" s="117" t="s">
        <v>44</v>
      </c>
      <c r="R10" s="117" t="s">
        <v>59</v>
      </c>
      <c r="S10" s="118" t="s">
        <v>32</v>
      </c>
      <c r="T10" s="119" t="s">
        <v>32</v>
      </c>
      <c r="U10" s="120" t="s">
        <v>32</v>
      </c>
      <c r="V10" s="121">
        <f>3*2*I10</f>
        <v>1.2000000000000002</v>
      </c>
      <c r="W10" s="121">
        <f t="shared" si="5"/>
        <v>0.72000000000000008</v>
      </c>
      <c r="X10" s="114">
        <f t="shared" si="6"/>
        <v>1087.2</v>
      </c>
      <c r="Y10" s="154">
        <v>1510</v>
      </c>
    </row>
    <row r="11" spans="1:25" x14ac:dyDescent="0.3">
      <c r="A11" s="78"/>
      <c r="B11" s="136" t="s">
        <v>3</v>
      </c>
      <c r="C11" s="104"/>
      <c r="D11" s="137"/>
      <c r="E11" s="137"/>
      <c r="F11" s="138">
        <f t="shared" si="0"/>
        <v>0</v>
      </c>
      <c r="G11" s="138">
        <f t="shared" si="1"/>
        <v>0</v>
      </c>
      <c r="H11" s="45" t="str">
        <f t="shared" si="2"/>
        <v xml:space="preserve"> </v>
      </c>
      <c r="I11" s="52">
        <v>0.2</v>
      </c>
      <c r="J11" s="139" t="str">
        <f t="shared" si="3"/>
        <v>n/a</v>
      </c>
      <c r="K11" s="93">
        <f t="shared" si="4"/>
        <v>1510</v>
      </c>
      <c r="L11" s="140" t="s">
        <v>33</v>
      </c>
      <c r="M11" s="141" t="s">
        <v>28</v>
      </c>
      <c r="N11" s="141" t="s">
        <v>34</v>
      </c>
      <c r="O11" s="84" t="s">
        <v>11</v>
      </c>
      <c r="P11" s="84" t="s">
        <v>45</v>
      </c>
      <c r="Q11" s="84" t="s">
        <v>44</v>
      </c>
      <c r="R11" s="84" t="s">
        <v>58</v>
      </c>
      <c r="S11" s="55" t="s">
        <v>32</v>
      </c>
      <c r="T11" s="86" t="s">
        <v>32</v>
      </c>
      <c r="U11" s="87" t="s">
        <v>32</v>
      </c>
      <c r="V11" s="89">
        <f>1*5*I10</f>
        <v>1</v>
      </c>
      <c r="W11" s="89">
        <f t="shared" si="5"/>
        <v>0.6</v>
      </c>
      <c r="X11" s="93">
        <f t="shared" si="6"/>
        <v>906</v>
      </c>
      <c r="Y11" s="27">
        <v>1510</v>
      </c>
    </row>
    <row r="12" spans="1:25" x14ac:dyDescent="0.3">
      <c r="A12" s="78"/>
      <c r="B12" s="136" t="s">
        <v>3</v>
      </c>
      <c r="C12" s="104"/>
      <c r="D12" s="137"/>
      <c r="E12" s="137"/>
      <c r="F12" s="138">
        <f t="shared" si="0"/>
        <v>0</v>
      </c>
      <c r="G12" s="138">
        <f t="shared" si="1"/>
        <v>0</v>
      </c>
      <c r="H12" s="45" t="str">
        <f t="shared" si="2"/>
        <v xml:space="preserve"> </v>
      </c>
      <c r="I12" s="52">
        <v>0.1</v>
      </c>
      <c r="J12" s="139" t="str">
        <f t="shared" si="3"/>
        <v>n/a</v>
      </c>
      <c r="K12" s="93">
        <f t="shared" si="4"/>
        <v>1510</v>
      </c>
      <c r="L12" s="140" t="s">
        <v>35</v>
      </c>
      <c r="M12" s="141" t="s">
        <v>34</v>
      </c>
      <c r="N12" s="141" t="s">
        <v>36</v>
      </c>
      <c r="O12" s="84" t="s">
        <v>46</v>
      </c>
      <c r="P12" s="84" t="s">
        <v>43</v>
      </c>
      <c r="Q12" s="84" t="s">
        <v>45</v>
      </c>
      <c r="R12" s="84" t="s">
        <v>60</v>
      </c>
      <c r="S12" s="55" t="s">
        <v>32</v>
      </c>
      <c r="T12" s="86" t="s">
        <v>32</v>
      </c>
      <c r="U12" s="87" t="s">
        <v>32</v>
      </c>
      <c r="V12" s="89">
        <f>2*7*I12</f>
        <v>1.4000000000000001</v>
      </c>
      <c r="W12" s="89">
        <f t="shared" si="5"/>
        <v>0.84000000000000008</v>
      </c>
      <c r="X12" s="93">
        <f t="shared" si="6"/>
        <v>1268.4000000000001</v>
      </c>
      <c r="Y12" s="27">
        <v>1510</v>
      </c>
    </row>
    <row r="13" spans="1:25" x14ac:dyDescent="0.3">
      <c r="A13" s="78"/>
      <c r="B13" s="136" t="s">
        <v>3</v>
      </c>
      <c r="C13" s="104"/>
      <c r="D13" s="137"/>
      <c r="E13" s="137"/>
      <c r="F13" s="138">
        <f t="shared" si="0"/>
        <v>0</v>
      </c>
      <c r="G13" s="138">
        <f t="shared" si="1"/>
        <v>0</v>
      </c>
      <c r="H13" s="45" t="str">
        <f t="shared" si="2"/>
        <v xml:space="preserve"> </v>
      </c>
      <c r="I13" s="52">
        <v>0.3</v>
      </c>
      <c r="J13" s="139" t="str">
        <f t="shared" si="3"/>
        <v>n/a</v>
      </c>
      <c r="K13" s="93">
        <f t="shared" si="4"/>
        <v>1510</v>
      </c>
      <c r="L13" s="140" t="s">
        <v>35</v>
      </c>
      <c r="M13" s="141" t="s">
        <v>34</v>
      </c>
      <c r="N13" s="141" t="s">
        <v>36</v>
      </c>
      <c r="O13" s="84" t="s">
        <v>29</v>
      </c>
      <c r="P13" s="84" t="s">
        <v>45</v>
      </c>
      <c r="Q13" s="84" t="s">
        <v>44</v>
      </c>
      <c r="R13" s="84" t="s">
        <v>60</v>
      </c>
      <c r="S13" s="55" t="s">
        <v>32</v>
      </c>
      <c r="T13" s="86" t="s">
        <v>32</v>
      </c>
      <c r="U13" s="87" t="s">
        <v>32</v>
      </c>
      <c r="V13" s="89">
        <f>1*7*I13</f>
        <v>2.1</v>
      </c>
      <c r="W13" s="89">
        <f t="shared" si="5"/>
        <v>1.26</v>
      </c>
      <c r="X13" s="93">
        <f t="shared" si="6"/>
        <v>1902.6</v>
      </c>
      <c r="Y13" s="27">
        <v>1510</v>
      </c>
    </row>
    <row r="14" spans="1:25" x14ac:dyDescent="0.3">
      <c r="A14" s="78"/>
      <c r="B14" s="136" t="s">
        <v>3</v>
      </c>
      <c r="C14" s="104"/>
      <c r="D14" s="137"/>
      <c r="E14" s="137"/>
      <c r="F14" s="138">
        <f t="shared" si="0"/>
        <v>0</v>
      </c>
      <c r="G14" s="138">
        <f t="shared" si="1"/>
        <v>0</v>
      </c>
      <c r="H14" s="45" t="str">
        <f t="shared" si="2"/>
        <v xml:space="preserve"> </v>
      </c>
      <c r="I14" s="52">
        <v>0.3</v>
      </c>
      <c r="J14" s="139" t="str">
        <f t="shared" si="3"/>
        <v>n/a</v>
      </c>
      <c r="K14" s="93">
        <f t="shared" si="4"/>
        <v>1510</v>
      </c>
      <c r="L14" s="140" t="s">
        <v>37</v>
      </c>
      <c r="M14" s="141" t="s">
        <v>36</v>
      </c>
      <c r="N14" s="141" t="s">
        <v>38</v>
      </c>
      <c r="O14" s="84" t="s">
        <v>47</v>
      </c>
      <c r="P14" s="84" t="s">
        <v>43</v>
      </c>
      <c r="Q14" s="84" t="s">
        <v>45</v>
      </c>
      <c r="R14" s="84" t="s">
        <v>59</v>
      </c>
      <c r="S14" s="55" t="s">
        <v>32</v>
      </c>
      <c r="T14" s="86" t="s">
        <v>32</v>
      </c>
      <c r="U14" s="87" t="s">
        <v>32</v>
      </c>
      <c r="V14" s="89">
        <f>2*2*I14</f>
        <v>1.2</v>
      </c>
      <c r="W14" s="89">
        <f t="shared" si="5"/>
        <v>0.72</v>
      </c>
      <c r="X14" s="93">
        <f t="shared" si="6"/>
        <v>1087.2</v>
      </c>
      <c r="Y14" s="27">
        <v>1510</v>
      </c>
    </row>
    <row r="15" spans="1:25" x14ac:dyDescent="0.3">
      <c r="A15" s="78"/>
      <c r="B15" s="136" t="s">
        <v>3</v>
      </c>
      <c r="C15" s="104"/>
      <c r="D15" s="137"/>
      <c r="E15" s="137"/>
      <c r="F15" s="138">
        <f t="shared" si="0"/>
        <v>0</v>
      </c>
      <c r="G15" s="138">
        <f t="shared" si="1"/>
        <v>0</v>
      </c>
      <c r="H15" s="45" t="str">
        <f t="shared" si="2"/>
        <v xml:space="preserve"> </v>
      </c>
      <c r="I15" s="52">
        <v>0.1</v>
      </c>
      <c r="J15" s="139" t="str">
        <f t="shared" si="3"/>
        <v>n/a</v>
      </c>
      <c r="K15" s="93">
        <f t="shared" si="4"/>
        <v>1510</v>
      </c>
      <c r="L15" s="140" t="s">
        <v>37</v>
      </c>
      <c r="M15" s="141" t="s">
        <v>36</v>
      </c>
      <c r="N15" s="141" t="s">
        <v>38</v>
      </c>
      <c r="O15" s="84" t="s">
        <v>48</v>
      </c>
      <c r="P15" s="84" t="s">
        <v>43</v>
      </c>
      <c r="Q15" s="84" t="s">
        <v>45</v>
      </c>
      <c r="R15" s="84" t="s">
        <v>58</v>
      </c>
      <c r="S15" s="55" t="s">
        <v>32</v>
      </c>
      <c r="T15" s="86" t="s">
        <v>32</v>
      </c>
      <c r="U15" s="87" t="s">
        <v>32</v>
      </c>
      <c r="V15" s="89">
        <f>2*5*I15</f>
        <v>1</v>
      </c>
      <c r="W15" s="89">
        <f t="shared" si="5"/>
        <v>0.6</v>
      </c>
      <c r="X15" s="93">
        <f t="shared" si="6"/>
        <v>906</v>
      </c>
      <c r="Y15" s="27">
        <v>1510</v>
      </c>
    </row>
    <row r="16" spans="1:25" x14ac:dyDescent="0.3">
      <c r="A16" s="78"/>
      <c r="B16" s="122" t="s">
        <v>3</v>
      </c>
      <c r="C16" s="123"/>
      <c r="D16" s="124"/>
      <c r="E16" s="124"/>
      <c r="F16" s="125">
        <f t="shared" si="0"/>
        <v>0</v>
      </c>
      <c r="G16" s="125">
        <f t="shared" si="1"/>
        <v>0</v>
      </c>
      <c r="H16" s="126" t="str">
        <f t="shared" si="2"/>
        <v xml:space="preserve"> </v>
      </c>
      <c r="I16" s="127">
        <v>0.3</v>
      </c>
      <c r="J16" s="128" t="str">
        <f t="shared" si="3"/>
        <v>n/a</v>
      </c>
      <c r="K16" s="129">
        <f t="shared" si="4"/>
        <v>1510</v>
      </c>
      <c r="L16" s="130" t="s">
        <v>37</v>
      </c>
      <c r="M16" s="131" t="s">
        <v>36</v>
      </c>
      <c r="N16" s="131" t="s">
        <v>38</v>
      </c>
      <c r="O16" s="132" t="s">
        <v>29</v>
      </c>
      <c r="P16" s="132" t="s">
        <v>45</v>
      </c>
      <c r="Q16" s="132" t="s">
        <v>44</v>
      </c>
      <c r="R16" s="132" t="s">
        <v>60</v>
      </c>
      <c r="S16" s="133" t="s">
        <v>32</v>
      </c>
      <c r="T16" s="134" t="s">
        <v>32</v>
      </c>
      <c r="U16" s="135" t="s">
        <v>32</v>
      </c>
      <c r="V16" s="91">
        <f>1*7*I16</f>
        <v>2.1</v>
      </c>
      <c r="W16" s="91">
        <f t="shared" si="5"/>
        <v>1.26</v>
      </c>
      <c r="X16" s="129">
        <f t="shared" si="6"/>
        <v>1902.6</v>
      </c>
      <c r="Y16" s="153">
        <v>1510</v>
      </c>
    </row>
    <row r="17" spans="1:25" x14ac:dyDescent="0.3">
      <c r="A17" s="78"/>
      <c r="B17" s="107" t="s">
        <v>2</v>
      </c>
      <c r="C17" s="108"/>
      <c r="D17" s="109"/>
      <c r="E17" s="109"/>
      <c r="F17" s="110">
        <f t="shared" si="0"/>
        <v>0</v>
      </c>
      <c r="G17" s="110">
        <f t="shared" si="1"/>
        <v>0</v>
      </c>
      <c r="H17" s="111" t="str">
        <f t="shared" si="2"/>
        <v xml:space="preserve"> </v>
      </c>
      <c r="I17" s="112">
        <v>0.2</v>
      </c>
      <c r="J17" s="113" t="str">
        <f t="shared" si="3"/>
        <v>n/a</v>
      </c>
      <c r="K17" s="114">
        <f t="shared" si="4"/>
        <v>1315</v>
      </c>
      <c r="L17" s="115" t="s">
        <v>26</v>
      </c>
      <c r="M17" s="116" t="s">
        <v>27</v>
      </c>
      <c r="N17" s="116" t="s">
        <v>28</v>
      </c>
      <c r="O17" s="117" t="s">
        <v>29</v>
      </c>
      <c r="P17" s="117" t="s">
        <v>30</v>
      </c>
      <c r="Q17" s="117" t="s">
        <v>31</v>
      </c>
      <c r="R17" s="117" t="s">
        <v>60</v>
      </c>
      <c r="S17" s="118" t="s">
        <v>32</v>
      </c>
      <c r="T17" s="119" t="s">
        <v>32</v>
      </c>
      <c r="U17" s="120" t="s">
        <v>32</v>
      </c>
      <c r="V17" s="121">
        <f>4*7*I17</f>
        <v>5.6000000000000005</v>
      </c>
      <c r="W17" s="121">
        <f t="shared" si="5"/>
        <v>3.3600000000000003</v>
      </c>
      <c r="X17" s="114">
        <f t="shared" si="6"/>
        <v>4418.4000000000005</v>
      </c>
      <c r="Y17" s="154">
        <v>1315</v>
      </c>
    </row>
    <row r="18" spans="1:25" x14ac:dyDescent="0.3">
      <c r="A18" s="78"/>
      <c r="B18" s="136" t="s">
        <v>2</v>
      </c>
      <c r="C18" s="104"/>
      <c r="D18" s="137"/>
      <c r="E18" s="137"/>
      <c r="F18" s="138">
        <f t="shared" si="0"/>
        <v>0</v>
      </c>
      <c r="G18" s="138">
        <f t="shared" si="1"/>
        <v>0</v>
      </c>
      <c r="H18" s="45" t="str">
        <f t="shared" si="2"/>
        <v xml:space="preserve"> </v>
      </c>
      <c r="I18" s="52">
        <v>0.2</v>
      </c>
      <c r="J18" s="139" t="str">
        <f t="shared" si="3"/>
        <v>n/a</v>
      </c>
      <c r="K18" s="93">
        <f t="shared" si="4"/>
        <v>1315</v>
      </c>
      <c r="L18" s="140" t="s">
        <v>33</v>
      </c>
      <c r="M18" s="141" t="s">
        <v>28</v>
      </c>
      <c r="N18" s="141" t="s">
        <v>34</v>
      </c>
      <c r="O18" s="84" t="s">
        <v>29</v>
      </c>
      <c r="P18" s="84" t="s">
        <v>30</v>
      </c>
      <c r="Q18" s="84" t="s">
        <v>31</v>
      </c>
      <c r="R18" s="84" t="s">
        <v>60</v>
      </c>
      <c r="S18" s="55" t="s">
        <v>32</v>
      </c>
      <c r="T18" s="86" t="s">
        <v>32</v>
      </c>
      <c r="U18" s="87" t="s">
        <v>32</v>
      </c>
      <c r="V18" s="89">
        <f>4*7*I18</f>
        <v>5.6000000000000005</v>
      </c>
      <c r="W18" s="89">
        <f t="shared" si="5"/>
        <v>3.3600000000000003</v>
      </c>
      <c r="X18" s="93">
        <f t="shared" si="6"/>
        <v>4418.4000000000005</v>
      </c>
      <c r="Y18" s="27">
        <v>1315</v>
      </c>
    </row>
    <row r="19" spans="1:25" x14ac:dyDescent="0.3">
      <c r="A19" s="78"/>
      <c r="B19" s="136" t="s">
        <v>2</v>
      </c>
      <c r="C19" s="104"/>
      <c r="D19" s="137"/>
      <c r="E19" s="137"/>
      <c r="F19" s="138">
        <f t="shared" si="0"/>
        <v>0</v>
      </c>
      <c r="G19" s="138">
        <f t="shared" si="1"/>
        <v>0</v>
      </c>
      <c r="H19" s="45" t="str">
        <f t="shared" si="2"/>
        <v xml:space="preserve"> </v>
      </c>
      <c r="I19" s="52">
        <v>0.8</v>
      </c>
      <c r="J19" s="139" t="str">
        <f t="shared" si="3"/>
        <v>n/a</v>
      </c>
      <c r="K19" s="93">
        <f t="shared" si="4"/>
        <v>1315</v>
      </c>
      <c r="L19" s="140" t="s">
        <v>35</v>
      </c>
      <c r="M19" s="141" t="s">
        <v>34</v>
      </c>
      <c r="N19" s="141" t="s">
        <v>36</v>
      </c>
      <c r="O19" s="84" t="s">
        <v>29</v>
      </c>
      <c r="P19" s="84" t="s">
        <v>30</v>
      </c>
      <c r="Q19" s="84" t="s">
        <v>31</v>
      </c>
      <c r="R19" s="84" t="s">
        <v>60</v>
      </c>
      <c r="S19" s="55" t="s">
        <v>32</v>
      </c>
      <c r="T19" s="86" t="s">
        <v>32</v>
      </c>
      <c r="U19" s="87" t="s">
        <v>32</v>
      </c>
      <c r="V19" s="89">
        <f>4*7*I19</f>
        <v>22.400000000000002</v>
      </c>
      <c r="W19" s="89">
        <f t="shared" si="5"/>
        <v>13.440000000000001</v>
      </c>
      <c r="X19" s="93">
        <f t="shared" si="6"/>
        <v>17673.600000000002</v>
      </c>
      <c r="Y19" s="27">
        <v>1315</v>
      </c>
    </row>
    <row r="20" spans="1:25" ht="15" thickBot="1" x14ac:dyDescent="0.35">
      <c r="A20" s="78"/>
      <c r="B20" s="136" t="s">
        <v>2</v>
      </c>
      <c r="C20" s="104"/>
      <c r="D20" s="137"/>
      <c r="E20" s="137"/>
      <c r="F20" s="138">
        <f t="shared" si="0"/>
        <v>0</v>
      </c>
      <c r="G20" s="138">
        <f>IF(F20&gt;Y20,"not calculated",V20*D20+W20*E20)</f>
        <v>0</v>
      </c>
      <c r="H20" s="45" t="str">
        <f t="shared" si="2"/>
        <v xml:space="preserve"> </v>
      </c>
      <c r="I20" s="52">
        <v>0.8</v>
      </c>
      <c r="J20" s="139" t="str">
        <f t="shared" si="3"/>
        <v>n/a</v>
      </c>
      <c r="K20" s="93">
        <f t="shared" si="4"/>
        <v>1315</v>
      </c>
      <c r="L20" s="140" t="s">
        <v>37</v>
      </c>
      <c r="M20" s="141" t="s">
        <v>36</v>
      </c>
      <c r="N20" s="141" t="s">
        <v>38</v>
      </c>
      <c r="O20" s="84" t="s">
        <v>29</v>
      </c>
      <c r="P20" s="84" t="s">
        <v>30</v>
      </c>
      <c r="Q20" s="84" t="s">
        <v>31</v>
      </c>
      <c r="R20" s="84" t="s">
        <v>60</v>
      </c>
      <c r="S20" s="55" t="s">
        <v>32</v>
      </c>
      <c r="T20" s="86" t="s">
        <v>32</v>
      </c>
      <c r="U20" s="87" t="s">
        <v>32</v>
      </c>
      <c r="V20" s="89">
        <f>4*7*I20</f>
        <v>22.400000000000002</v>
      </c>
      <c r="W20" s="89">
        <f t="shared" si="5"/>
        <v>13.440000000000001</v>
      </c>
      <c r="X20" s="93">
        <f t="shared" si="6"/>
        <v>17673.600000000002</v>
      </c>
      <c r="Y20" s="27">
        <v>1315</v>
      </c>
    </row>
    <row r="21" spans="1:25" x14ac:dyDescent="0.3">
      <c r="A21" s="79" t="s">
        <v>5</v>
      </c>
      <c r="B21" s="152" t="s">
        <v>8</v>
      </c>
      <c r="C21" s="102"/>
      <c r="D21" s="35" t="s">
        <v>32</v>
      </c>
      <c r="E21" s="103"/>
      <c r="F21" s="35" t="s">
        <v>32</v>
      </c>
      <c r="G21" s="19">
        <f t="shared" ref="G21:G32" si="7">(C21/I21)*T21*E21</f>
        <v>0</v>
      </c>
      <c r="H21" s="46" t="s">
        <v>32</v>
      </c>
      <c r="I21" s="51">
        <v>0.15</v>
      </c>
      <c r="J21" s="21">
        <f>S21</f>
        <v>34</v>
      </c>
      <c r="K21" s="20" t="str">
        <f t="shared" si="4"/>
        <v>n/a</v>
      </c>
      <c r="L21" s="22" t="s">
        <v>26</v>
      </c>
      <c r="M21" s="23" t="s">
        <v>27</v>
      </c>
      <c r="N21" s="23" t="s">
        <v>28</v>
      </c>
      <c r="O21" s="18" t="s">
        <v>29</v>
      </c>
      <c r="P21" s="18" t="s">
        <v>30</v>
      </c>
      <c r="Q21" s="18" t="s">
        <v>31</v>
      </c>
      <c r="R21" s="18" t="s">
        <v>60</v>
      </c>
      <c r="S21" s="56">
        <v>34</v>
      </c>
      <c r="T21" s="25">
        <f t="shared" ref="T21:T28" si="8">4*7*I21</f>
        <v>4.2</v>
      </c>
      <c r="U21" s="88">
        <f t="shared" ref="U21:U28" si="9">S21*T21</f>
        <v>142.80000000000001</v>
      </c>
      <c r="V21" s="36" t="s">
        <v>32</v>
      </c>
      <c r="W21" s="36" t="s">
        <v>32</v>
      </c>
      <c r="X21" s="24" t="s">
        <v>32</v>
      </c>
      <c r="Y21" s="37" t="s">
        <v>32</v>
      </c>
    </row>
    <row r="22" spans="1:25" x14ac:dyDescent="0.3">
      <c r="A22" s="80"/>
      <c r="B22" s="136" t="s">
        <v>8</v>
      </c>
      <c r="C22" s="104"/>
      <c r="D22" s="142" t="s">
        <v>32</v>
      </c>
      <c r="E22" s="137"/>
      <c r="F22" s="142" t="s">
        <v>32</v>
      </c>
      <c r="G22" s="138">
        <f t="shared" si="7"/>
        <v>0</v>
      </c>
      <c r="H22" s="47" t="s">
        <v>32</v>
      </c>
      <c r="I22" s="52">
        <v>0.15</v>
      </c>
      <c r="J22" s="93">
        <f t="shared" ref="J22:J32" si="10">S22</f>
        <v>34</v>
      </c>
      <c r="K22" s="139" t="str">
        <f t="shared" si="4"/>
        <v>n/a</v>
      </c>
      <c r="L22" s="140" t="s">
        <v>33</v>
      </c>
      <c r="M22" s="141" t="s">
        <v>28</v>
      </c>
      <c r="N22" s="141" t="s">
        <v>34</v>
      </c>
      <c r="O22" s="84" t="s">
        <v>29</v>
      </c>
      <c r="P22" s="84" t="s">
        <v>30</v>
      </c>
      <c r="Q22" s="84" t="s">
        <v>31</v>
      </c>
      <c r="R22" s="84" t="s">
        <v>60</v>
      </c>
      <c r="S22" s="57">
        <v>34</v>
      </c>
      <c r="T22" s="89">
        <f t="shared" si="8"/>
        <v>4.2</v>
      </c>
      <c r="U22" s="90">
        <f t="shared" si="9"/>
        <v>142.80000000000001</v>
      </c>
      <c r="V22" s="94" t="s">
        <v>32</v>
      </c>
      <c r="W22" s="94" t="s">
        <v>32</v>
      </c>
      <c r="X22" s="86" t="s">
        <v>32</v>
      </c>
      <c r="Y22" s="38" t="s">
        <v>32</v>
      </c>
    </row>
    <row r="23" spans="1:25" x14ac:dyDescent="0.3">
      <c r="A23" s="80"/>
      <c r="B23" s="136" t="s">
        <v>8</v>
      </c>
      <c r="C23" s="104"/>
      <c r="D23" s="142" t="s">
        <v>32</v>
      </c>
      <c r="E23" s="137"/>
      <c r="F23" s="142" t="s">
        <v>32</v>
      </c>
      <c r="G23" s="138">
        <f t="shared" si="7"/>
        <v>0</v>
      </c>
      <c r="H23" s="47" t="s">
        <v>32</v>
      </c>
      <c r="I23" s="52">
        <v>0.15</v>
      </c>
      <c r="J23" s="93">
        <f t="shared" si="10"/>
        <v>34</v>
      </c>
      <c r="K23" s="139" t="str">
        <f t="shared" si="4"/>
        <v>n/a</v>
      </c>
      <c r="L23" s="140" t="s">
        <v>35</v>
      </c>
      <c r="M23" s="141" t="s">
        <v>34</v>
      </c>
      <c r="N23" s="141" t="s">
        <v>36</v>
      </c>
      <c r="O23" s="84" t="s">
        <v>29</v>
      </c>
      <c r="P23" s="84" t="s">
        <v>30</v>
      </c>
      <c r="Q23" s="84" t="s">
        <v>31</v>
      </c>
      <c r="R23" s="84" t="s">
        <v>60</v>
      </c>
      <c r="S23" s="57">
        <v>34</v>
      </c>
      <c r="T23" s="89">
        <f t="shared" si="8"/>
        <v>4.2</v>
      </c>
      <c r="U23" s="90">
        <f t="shared" si="9"/>
        <v>142.80000000000001</v>
      </c>
      <c r="V23" s="94" t="s">
        <v>32</v>
      </c>
      <c r="W23" s="94" t="s">
        <v>32</v>
      </c>
      <c r="X23" s="86" t="s">
        <v>32</v>
      </c>
      <c r="Y23" s="38" t="s">
        <v>32</v>
      </c>
    </row>
    <row r="24" spans="1:25" x14ac:dyDescent="0.3">
      <c r="A24" s="80"/>
      <c r="B24" s="122" t="s">
        <v>8</v>
      </c>
      <c r="C24" s="123"/>
      <c r="D24" s="148" t="s">
        <v>32</v>
      </c>
      <c r="E24" s="124"/>
      <c r="F24" s="148" t="s">
        <v>32</v>
      </c>
      <c r="G24" s="125">
        <f t="shared" si="7"/>
        <v>0</v>
      </c>
      <c r="H24" s="149" t="s">
        <v>32</v>
      </c>
      <c r="I24" s="127">
        <v>0.15</v>
      </c>
      <c r="J24" s="129">
        <f t="shared" si="10"/>
        <v>34</v>
      </c>
      <c r="K24" s="128" t="str">
        <f t="shared" si="4"/>
        <v>n/a</v>
      </c>
      <c r="L24" s="130" t="s">
        <v>37</v>
      </c>
      <c r="M24" s="131" t="s">
        <v>36</v>
      </c>
      <c r="N24" s="131" t="s">
        <v>38</v>
      </c>
      <c r="O24" s="132" t="s">
        <v>29</v>
      </c>
      <c r="P24" s="132" t="s">
        <v>30</v>
      </c>
      <c r="Q24" s="132" t="s">
        <v>31</v>
      </c>
      <c r="R24" s="132" t="s">
        <v>60</v>
      </c>
      <c r="S24" s="150">
        <v>34</v>
      </c>
      <c r="T24" s="91">
        <f t="shared" si="8"/>
        <v>4.2</v>
      </c>
      <c r="U24" s="92">
        <f t="shared" si="9"/>
        <v>142.80000000000001</v>
      </c>
      <c r="V24" s="151" t="s">
        <v>32</v>
      </c>
      <c r="W24" s="151" t="s">
        <v>32</v>
      </c>
      <c r="X24" s="134" t="s">
        <v>32</v>
      </c>
      <c r="Y24" s="156" t="s">
        <v>32</v>
      </c>
    </row>
    <row r="25" spans="1:25" x14ac:dyDescent="0.3">
      <c r="A25" s="80"/>
      <c r="B25" s="107" t="s">
        <v>7</v>
      </c>
      <c r="C25" s="108"/>
      <c r="D25" s="143" t="s">
        <v>32</v>
      </c>
      <c r="E25" s="109"/>
      <c r="F25" s="143" t="s">
        <v>32</v>
      </c>
      <c r="G25" s="110">
        <f t="shared" si="7"/>
        <v>0</v>
      </c>
      <c r="H25" s="144" t="s">
        <v>32</v>
      </c>
      <c r="I25" s="112">
        <v>7.4999999999999997E-2</v>
      </c>
      <c r="J25" s="114">
        <f t="shared" si="10"/>
        <v>68</v>
      </c>
      <c r="K25" s="113" t="str">
        <f t="shared" si="4"/>
        <v>n/a</v>
      </c>
      <c r="L25" s="115" t="s">
        <v>26</v>
      </c>
      <c r="M25" s="116" t="s">
        <v>27</v>
      </c>
      <c r="N25" s="116" t="s">
        <v>28</v>
      </c>
      <c r="O25" s="117" t="s">
        <v>29</v>
      </c>
      <c r="P25" s="117" t="s">
        <v>30</v>
      </c>
      <c r="Q25" s="117" t="s">
        <v>31</v>
      </c>
      <c r="R25" s="117" t="s">
        <v>60</v>
      </c>
      <c r="S25" s="145">
        <v>68</v>
      </c>
      <c r="T25" s="121">
        <f t="shared" si="8"/>
        <v>2.1</v>
      </c>
      <c r="U25" s="146">
        <f t="shared" si="9"/>
        <v>142.80000000000001</v>
      </c>
      <c r="V25" s="147" t="s">
        <v>32</v>
      </c>
      <c r="W25" s="147" t="s">
        <v>32</v>
      </c>
      <c r="X25" s="119" t="s">
        <v>32</v>
      </c>
      <c r="Y25" s="155" t="s">
        <v>32</v>
      </c>
    </row>
    <row r="26" spans="1:25" x14ac:dyDescent="0.3">
      <c r="A26" s="80"/>
      <c r="B26" s="136" t="s">
        <v>7</v>
      </c>
      <c r="C26" s="104"/>
      <c r="D26" s="142" t="s">
        <v>32</v>
      </c>
      <c r="E26" s="137"/>
      <c r="F26" s="142" t="s">
        <v>32</v>
      </c>
      <c r="G26" s="138">
        <f t="shared" si="7"/>
        <v>0</v>
      </c>
      <c r="H26" s="47" t="s">
        <v>32</v>
      </c>
      <c r="I26" s="52">
        <v>7.4999999999999997E-2</v>
      </c>
      <c r="J26" s="93">
        <f t="shared" si="10"/>
        <v>68</v>
      </c>
      <c r="K26" s="139" t="str">
        <f t="shared" si="4"/>
        <v>n/a</v>
      </c>
      <c r="L26" s="140" t="s">
        <v>33</v>
      </c>
      <c r="M26" s="141" t="s">
        <v>28</v>
      </c>
      <c r="N26" s="141" t="s">
        <v>34</v>
      </c>
      <c r="O26" s="84" t="s">
        <v>29</v>
      </c>
      <c r="P26" s="84" t="s">
        <v>30</v>
      </c>
      <c r="Q26" s="84" t="s">
        <v>31</v>
      </c>
      <c r="R26" s="84" t="s">
        <v>60</v>
      </c>
      <c r="S26" s="57">
        <v>68</v>
      </c>
      <c r="T26" s="89">
        <f t="shared" si="8"/>
        <v>2.1</v>
      </c>
      <c r="U26" s="90">
        <f t="shared" si="9"/>
        <v>142.80000000000001</v>
      </c>
      <c r="V26" s="94" t="s">
        <v>32</v>
      </c>
      <c r="W26" s="94" t="s">
        <v>32</v>
      </c>
      <c r="X26" s="86" t="s">
        <v>32</v>
      </c>
      <c r="Y26" s="38" t="s">
        <v>32</v>
      </c>
    </row>
    <row r="27" spans="1:25" x14ac:dyDescent="0.3">
      <c r="A27" s="80"/>
      <c r="B27" s="136" t="s">
        <v>7</v>
      </c>
      <c r="C27" s="104"/>
      <c r="D27" s="142" t="s">
        <v>32</v>
      </c>
      <c r="E27" s="137"/>
      <c r="F27" s="142" t="s">
        <v>32</v>
      </c>
      <c r="G27" s="138">
        <f t="shared" si="7"/>
        <v>0</v>
      </c>
      <c r="H27" s="47" t="s">
        <v>32</v>
      </c>
      <c r="I27" s="52">
        <v>7.4999999999999997E-2</v>
      </c>
      <c r="J27" s="93">
        <f t="shared" si="10"/>
        <v>68</v>
      </c>
      <c r="K27" s="139" t="str">
        <f t="shared" si="4"/>
        <v>n/a</v>
      </c>
      <c r="L27" s="140" t="s">
        <v>35</v>
      </c>
      <c r="M27" s="141" t="s">
        <v>34</v>
      </c>
      <c r="N27" s="141" t="s">
        <v>36</v>
      </c>
      <c r="O27" s="84" t="s">
        <v>29</v>
      </c>
      <c r="P27" s="84" t="s">
        <v>30</v>
      </c>
      <c r="Q27" s="84" t="s">
        <v>31</v>
      </c>
      <c r="R27" s="84" t="s">
        <v>60</v>
      </c>
      <c r="S27" s="57">
        <v>68</v>
      </c>
      <c r="T27" s="89">
        <f t="shared" si="8"/>
        <v>2.1</v>
      </c>
      <c r="U27" s="90">
        <f t="shared" si="9"/>
        <v>142.80000000000001</v>
      </c>
      <c r="V27" s="94" t="s">
        <v>32</v>
      </c>
      <c r="W27" s="94" t="s">
        <v>32</v>
      </c>
      <c r="X27" s="86" t="s">
        <v>32</v>
      </c>
      <c r="Y27" s="38" t="s">
        <v>32</v>
      </c>
    </row>
    <row r="28" spans="1:25" x14ac:dyDescent="0.3">
      <c r="A28" s="80"/>
      <c r="B28" s="122" t="s">
        <v>7</v>
      </c>
      <c r="C28" s="123"/>
      <c r="D28" s="148" t="s">
        <v>32</v>
      </c>
      <c r="E28" s="124"/>
      <c r="F28" s="148" t="s">
        <v>32</v>
      </c>
      <c r="G28" s="125">
        <f t="shared" si="7"/>
        <v>0</v>
      </c>
      <c r="H28" s="149" t="s">
        <v>32</v>
      </c>
      <c r="I28" s="127">
        <v>7.4999999999999997E-2</v>
      </c>
      <c r="J28" s="129">
        <f t="shared" si="10"/>
        <v>68</v>
      </c>
      <c r="K28" s="128" t="str">
        <f t="shared" si="4"/>
        <v>n/a</v>
      </c>
      <c r="L28" s="130" t="s">
        <v>37</v>
      </c>
      <c r="M28" s="131" t="s">
        <v>36</v>
      </c>
      <c r="N28" s="131" t="s">
        <v>38</v>
      </c>
      <c r="O28" s="132" t="s">
        <v>29</v>
      </c>
      <c r="P28" s="132" t="s">
        <v>30</v>
      </c>
      <c r="Q28" s="132" t="s">
        <v>31</v>
      </c>
      <c r="R28" s="132" t="s">
        <v>60</v>
      </c>
      <c r="S28" s="150">
        <v>68</v>
      </c>
      <c r="T28" s="91">
        <f t="shared" si="8"/>
        <v>2.1</v>
      </c>
      <c r="U28" s="92">
        <f t="shared" si="9"/>
        <v>142.80000000000001</v>
      </c>
      <c r="V28" s="151" t="s">
        <v>32</v>
      </c>
      <c r="W28" s="151" t="s">
        <v>32</v>
      </c>
      <c r="X28" s="134" t="s">
        <v>32</v>
      </c>
      <c r="Y28" s="156" t="s">
        <v>32</v>
      </c>
    </row>
    <row r="29" spans="1:25" x14ac:dyDescent="0.3">
      <c r="A29" s="80"/>
      <c r="B29" s="107" t="s">
        <v>6</v>
      </c>
      <c r="C29" s="108"/>
      <c r="D29" s="143" t="s">
        <v>32</v>
      </c>
      <c r="E29" s="109"/>
      <c r="F29" s="143" t="s">
        <v>32</v>
      </c>
      <c r="G29" s="110">
        <f t="shared" si="7"/>
        <v>0</v>
      </c>
      <c r="H29" s="144" t="s">
        <v>32</v>
      </c>
      <c r="I29" s="112">
        <v>3.3000000000000002E-2</v>
      </c>
      <c r="J29" s="114">
        <f t="shared" si="10"/>
        <v>495</v>
      </c>
      <c r="K29" s="113" t="str">
        <f t="shared" si="4"/>
        <v>n/a</v>
      </c>
      <c r="L29" s="115" t="s">
        <v>37</v>
      </c>
      <c r="M29" s="116" t="s">
        <v>36</v>
      </c>
      <c r="N29" s="116" t="s">
        <v>38</v>
      </c>
      <c r="O29" s="117" t="s">
        <v>11</v>
      </c>
      <c r="P29" s="117" t="s">
        <v>30</v>
      </c>
      <c r="Q29" s="117" t="s">
        <v>31</v>
      </c>
      <c r="R29" s="117" t="s">
        <v>58</v>
      </c>
      <c r="S29" s="145">
        <v>495</v>
      </c>
      <c r="T29" s="121">
        <f>4*5*I29</f>
        <v>0.66</v>
      </c>
      <c r="U29" s="146">
        <f>S29*T29</f>
        <v>326.7</v>
      </c>
      <c r="V29" s="147" t="s">
        <v>32</v>
      </c>
      <c r="W29" s="147" t="s">
        <v>32</v>
      </c>
      <c r="X29" s="119" t="s">
        <v>32</v>
      </c>
      <c r="Y29" s="155" t="s">
        <v>32</v>
      </c>
    </row>
    <row r="30" spans="1:25" x14ac:dyDescent="0.3">
      <c r="A30" s="80"/>
      <c r="B30" s="122" t="s">
        <v>6</v>
      </c>
      <c r="C30" s="123"/>
      <c r="D30" s="148" t="s">
        <v>32</v>
      </c>
      <c r="E30" s="124"/>
      <c r="F30" s="148" t="s">
        <v>32</v>
      </c>
      <c r="G30" s="125">
        <f t="shared" si="7"/>
        <v>0</v>
      </c>
      <c r="H30" s="149" t="s">
        <v>32</v>
      </c>
      <c r="I30" s="127">
        <v>0.05</v>
      </c>
      <c r="J30" s="129">
        <f t="shared" si="10"/>
        <v>495</v>
      </c>
      <c r="K30" s="128" t="str">
        <f t="shared" si="4"/>
        <v>n/a</v>
      </c>
      <c r="L30" s="130" t="s">
        <v>37</v>
      </c>
      <c r="M30" s="131" t="s">
        <v>36</v>
      </c>
      <c r="N30" s="131" t="s">
        <v>38</v>
      </c>
      <c r="O30" s="132" t="s">
        <v>42</v>
      </c>
      <c r="P30" s="132" t="s">
        <v>30</v>
      </c>
      <c r="Q30" s="132" t="s">
        <v>31</v>
      </c>
      <c r="R30" s="132" t="s">
        <v>59</v>
      </c>
      <c r="S30" s="150">
        <v>495</v>
      </c>
      <c r="T30" s="91">
        <f>4*2*I30</f>
        <v>0.4</v>
      </c>
      <c r="U30" s="92">
        <f>S30*T30</f>
        <v>198</v>
      </c>
      <c r="V30" s="151" t="s">
        <v>32</v>
      </c>
      <c r="W30" s="151" t="s">
        <v>32</v>
      </c>
      <c r="X30" s="134" t="s">
        <v>32</v>
      </c>
      <c r="Y30" s="156" t="s">
        <v>32</v>
      </c>
    </row>
    <row r="31" spans="1:25" x14ac:dyDescent="0.3">
      <c r="A31" s="80"/>
      <c r="B31" s="49" t="s">
        <v>4</v>
      </c>
      <c r="C31" s="104"/>
      <c r="D31" s="142" t="s">
        <v>32</v>
      </c>
      <c r="E31" s="137"/>
      <c r="F31" s="142" t="s">
        <v>32</v>
      </c>
      <c r="G31" s="138">
        <f t="shared" si="7"/>
        <v>0</v>
      </c>
      <c r="H31" s="47" t="s">
        <v>32</v>
      </c>
      <c r="I31" s="52">
        <v>0.05</v>
      </c>
      <c r="J31" s="93">
        <f t="shared" si="10"/>
        <v>739</v>
      </c>
      <c r="K31" s="139" t="str">
        <f t="shared" si="4"/>
        <v>n/a</v>
      </c>
      <c r="L31" s="140" t="s">
        <v>37</v>
      </c>
      <c r="M31" s="141" t="s">
        <v>36</v>
      </c>
      <c r="N31" s="141" t="s">
        <v>38</v>
      </c>
      <c r="O31" s="84" t="s">
        <v>42</v>
      </c>
      <c r="P31" s="84" t="s">
        <v>30</v>
      </c>
      <c r="Q31" s="84" t="s">
        <v>31</v>
      </c>
      <c r="R31" s="84" t="s">
        <v>59</v>
      </c>
      <c r="S31" s="57">
        <v>739</v>
      </c>
      <c r="T31" s="89">
        <f>4*2*I31</f>
        <v>0.4</v>
      </c>
      <c r="U31" s="90">
        <f>S31*T31</f>
        <v>295.60000000000002</v>
      </c>
      <c r="V31" s="94" t="s">
        <v>32</v>
      </c>
      <c r="W31" s="94" t="s">
        <v>32</v>
      </c>
      <c r="X31" s="86" t="s">
        <v>32</v>
      </c>
      <c r="Y31" s="38" t="s">
        <v>32</v>
      </c>
    </row>
    <row r="32" spans="1:25" ht="15" thickBot="1" x14ac:dyDescent="0.35">
      <c r="A32" s="81"/>
      <c r="B32" s="50" t="s">
        <v>4</v>
      </c>
      <c r="C32" s="105"/>
      <c r="D32" s="39" t="s">
        <v>32</v>
      </c>
      <c r="E32" s="106"/>
      <c r="F32" s="39" t="s">
        <v>32</v>
      </c>
      <c r="G32" s="29">
        <f t="shared" si="7"/>
        <v>0</v>
      </c>
      <c r="H32" s="48" t="s">
        <v>32</v>
      </c>
      <c r="I32" s="53">
        <v>1.4E-2</v>
      </c>
      <c r="J32" s="30">
        <f t="shared" si="10"/>
        <v>739</v>
      </c>
      <c r="K32" s="30" t="str">
        <f t="shared" si="4"/>
        <v>n/a</v>
      </c>
      <c r="L32" s="31" t="s">
        <v>37</v>
      </c>
      <c r="M32" s="32" t="s">
        <v>36</v>
      </c>
      <c r="N32" s="32" t="s">
        <v>38</v>
      </c>
      <c r="O32" s="28" t="s">
        <v>11</v>
      </c>
      <c r="P32" s="28" t="s">
        <v>30</v>
      </c>
      <c r="Q32" s="28" t="s">
        <v>31</v>
      </c>
      <c r="R32" s="28" t="s">
        <v>58</v>
      </c>
      <c r="S32" s="58">
        <v>739</v>
      </c>
      <c r="T32" s="34">
        <f>4*7*I32</f>
        <v>0.39200000000000002</v>
      </c>
      <c r="U32" s="95">
        <f>S32*T32</f>
        <v>289.68799999999999</v>
      </c>
      <c r="V32" s="40" t="s">
        <v>32</v>
      </c>
      <c r="W32" s="40" t="s">
        <v>32</v>
      </c>
      <c r="X32" s="33" t="s">
        <v>32</v>
      </c>
      <c r="Y32" s="41" t="s">
        <v>32</v>
      </c>
    </row>
  </sheetData>
  <sheetProtection sheet="1" objects="1" scenarios="1"/>
  <mergeCells count="7">
    <mergeCell ref="V6:Y6"/>
    <mergeCell ref="S6:U6"/>
    <mergeCell ref="I6:R6"/>
    <mergeCell ref="A8:A20"/>
    <mergeCell ref="A21:A32"/>
    <mergeCell ref="C6:H6"/>
    <mergeCell ref="A6:B6"/>
  </mergeCells>
  <conditionalFormatting sqref="L8:L32">
    <cfRule type="expression" dxfId="0" priority="1">
      <formula>AND(L8="", COUNTA(8:8)&gt;0)</formula>
    </cfRule>
  </conditionalFormatting>
  <dataValidations count="4">
    <dataValidation type="decimal" allowBlank="1" showInputMessage="1" showErrorMessage="1" errorTitle="Bid utilisation price" error="Price must be between 0 and the utilisation guide price" promptTitle="Bid utilisation price" prompt="Enter utilisation price bid" sqref="E21:E32" xr:uid="{825F0C06-D9A2-41D3-81FB-E7FB573C6FDA}">
      <formula1>0</formula1>
      <formula2>J21</formula2>
    </dataValidation>
    <dataValidation type="decimal" operator="greaterThanOrEqual" allowBlank="1" showInputMessage="1" showErrorMessage="1" sqref="D8:E20" xr:uid="{D071CBFD-3BEC-485E-B46F-02495B5D8EAC}">
      <formula1>0</formula1>
    </dataValidation>
    <dataValidation type="decimal" showInputMessage="1" showErrorMessage="1" errorTitle="Invalid bid capacity" error="Bid capacity cannot be more then the max capacity required. Mimimum bid capacity is 10kW ie 0.010MW" promptTitle="Bid capacity" prompt="Enter a value between 0.010MW (10kW) and the max capacity required" sqref="C8:C32" xr:uid="{41FA1FC5-4C1C-4902-A540-AFE267B60C0C}">
      <formula1>0.01</formula1>
      <formula2>I8</formula2>
    </dataValidation>
    <dataValidation type="list" allowBlank="1" showInputMessage="1" showErrorMessage="1" sqref="S8:Y28" xr:uid="{083436B9-5250-4C16-A271-BB4676E63EF4}">
      <formula1>competitions__product_type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64C065DBAA742BD9F844EA87A45D0" ma:contentTypeVersion="14" ma:contentTypeDescription="Create a new document." ma:contentTypeScope="" ma:versionID="bacfec59ae38027c2a5b42341b11e78e">
  <xsd:schema xmlns:xsd="http://www.w3.org/2001/XMLSchema" xmlns:xs="http://www.w3.org/2001/XMLSchema" xmlns:p="http://schemas.microsoft.com/office/2006/metadata/properties" xmlns:ns2="d86552a6-7d4f-4dbb-a881-f5bc67b9c2a9" xmlns:ns3="7104603a-0161-4a9a-9ca4-f14e72363a1d" targetNamespace="http://schemas.microsoft.com/office/2006/metadata/properties" ma:root="true" ma:fieldsID="254af375677e26afb60a791a7959d151" ns2:_="" ns3:_="">
    <xsd:import namespace="d86552a6-7d4f-4dbb-a881-f5bc67b9c2a9"/>
    <xsd:import namespace="7104603a-0161-4a9a-9ca4-f14e72363a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552a6-7d4f-4dbb-a881-f5bc67b9c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4603a-0161-4a9a-9ca4-f14e72363a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1cdcf2-79c5-4823-92d9-58bf03cdafef}" ma:internalName="TaxCatchAll" ma:showField="CatchAllData" ma:web="7104603a-0161-4a9a-9ca4-f14e72363a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6552a6-7d4f-4dbb-a881-f5bc67b9c2a9">
      <Terms xmlns="http://schemas.microsoft.com/office/infopath/2007/PartnerControls"/>
    </lcf76f155ced4ddcb4097134ff3c332f>
    <TaxCatchAll xmlns="7104603a-0161-4a9a-9ca4-f14e72363a1d" xsi:nil="true"/>
  </documentManagement>
</p:properties>
</file>

<file path=customXml/itemProps1.xml><?xml version="1.0" encoding="utf-8"?>
<ds:datastoreItem xmlns:ds="http://schemas.openxmlformats.org/officeDocument/2006/customXml" ds:itemID="{89D7AF15-A5C1-4F28-A2AB-43C9CC3F84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D4873-86CD-41CF-AE1A-A336B3D6D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552a6-7d4f-4dbb-a881-f5bc67b9c2a9"/>
    <ds:schemaRef ds:uri="7104603a-0161-4a9a-9ca4-f14e72363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015E45-06A5-4B68-8990-867EED064695}">
  <ds:schemaRefs>
    <ds:schemaRef ds:uri="http://schemas.microsoft.com/office/2006/metadata/properties"/>
    <ds:schemaRef ds:uri="http://schemas.microsoft.com/office/infopath/2007/PartnerControls"/>
    <ds:schemaRef ds:uri="d86552a6-7d4f-4dbb-a881-f5bc67b9c2a9"/>
    <ds:schemaRef ds:uri="7104603a-0161-4a9a-9ca4-f14e72363a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modeller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2025-09-29T15:05:17Z</dcterms:created>
  <dcterms:modified xsi:type="dcterms:W3CDTF">2025-10-08T09:32:44Z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0x01010093B64C065DBAA742BD9F844EA87A45D0</vt:lpwstr>
  </property>
</Properties>
</file>